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ownld\"/>
    </mc:Choice>
  </mc:AlternateContent>
  <xr:revisionPtr revIDLastSave="0" documentId="8_{5894AD1B-AA9A-4311-8BAF-BE223B6B5413}" xr6:coauthVersionLast="45" xr6:coauthVersionMax="45" xr10:uidLastSave="{00000000-0000-0000-0000-000000000000}"/>
  <bookViews>
    <workbookView xWindow="-108" yWindow="-108" windowWidth="23256" windowHeight="12576" tabRatio="611" activeTab="11" xr2:uid="{00000000-000D-0000-FFFF-FFFF00000000}"/>
  </bookViews>
  <sheets>
    <sheet name="Jan" sheetId="6" r:id="rId1"/>
    <sheet name="Feb" sheetId="9" r:id="rId2"/>
    <sheet name="Mrt" sheetId="10" r:id="rId3"/>
    <sheet name="Apr" sheetId="11" r:id="rId4"/>
    <sheet name="Mei" sheetId="12" r:id="rId5"/>
    <sheet name="Jun" sheetId="13" r:id="rId6"/>
    <sheet name="Jul" sheetId="14" r:id="rId7"/>
    <sheet name="Aug" sheetId="15" r:id="rId8"/>
    <sheet name="Sep" sheetId="16" r:id="rId9"/>
    <sheet name="Okt" sheetId="17" r:id="rId10"/>
    <sheet name="Nov" sheetId="18" r:id="rId11"/>
    <sheet name="Dec" sheetId="19" r:id="rId12"/>
  </sheets>
  <definedNames>
    <definedName name="_xlnm.Print_Area" localSheetId="3">Apr!$B$2:$J$16</definedName>
    <definedName name="_xlnm.Print_Area" localSheetId="7">Aug!$B$2:$J$16</definedName>
    <definedName name="_xlnm.Print_Area" localSheetId="11">Dec!$B$2:$J$16</definedName>
    <definedName name="_xlnm.Print_Area" localSheetId="1">Feb!$B$2:$J$16</definedName>
    <definedName name="_xlnm.Print_Area" localSheetId="0">Jan!$B$2:$J$16</definedName>
    <definedName name="_xlnm.Print_Area" localSheetId="6">Jul!$B$2:$J$16</definedName>
    <definedName name="_xlnm.Print_Area" localSheetId="5">Jun!$B$2:$J$16</definedName>
    <definedName name="_xlnm.Print_Area" localSheetId="4">Mei!$B$2:$J$16</definedName>
    <definedName name="_xlnm.Print_Area" localSheetId="2">Mrt!$B$2:$J$16</definedName>
    <definedName name="_xlnm.Print_Area" localSheetId="10">Nov!$B$2:$J$16</definedName>
    <definedName name="_xlnm.Print_Area" localSheetId="9">Okt!$B$2:$J$16</definedName>
    <definedName name="_xlnm.Print_Area" localSheetId="8">Sep!$B$2:$J$16</definedName>
    <definedName name="AprZo1">DATE(Kalenderjaar,4,1)-WEEKDAY(DATE(Kalenderjaar,4,1))+1</definedName>
    <definedName name="AugZo1">DATE(Kalenderjaar,8,1)-WEEKDAY(DATE(Kalenderjaar,8,1))+1</definedName>
    <definedName name="DecZo1">DATE(Kalenderjaar,12,1)-WEEKDAY(DATE(Kalenderjaar,12,1))+1</definedName>
    <definedName name="FebZo1">DATE(Kalenderjaar,2,1)-WEEKDAY(DATE(Kalenderjaar,2,1))+1</definedName>
    <definedName name="JanZo1">DATE(Kalenderjaar,1,1)-WEEKDAY(DATE(Kalenderjaar,1,1))+1</definedName>
    <definedName name="JulZo1">DATE(Kalenderjaar,7,1)-WEEKDAY(DATE(Kalenderjaar,7,1))+1</definedName>
    <definedName name="JunZo1">DATE(Kalenderjaar,6,1)-WEEKDAY(DATE(Kalenderjaar,6,1))+1</definedName>
    <definedName name="Kalenderjaar">Jan!$K$2</definedName>
    <definedName name="MeiZo1">DATE(Kalenderjaar,5,1)-WEEKDAY(DATE(Kalenderjaar,5,1))+1</definedName>
    <definedName name="MrtZo1">DATE(Kalenderjaar,3,1)-WEEKDAY(DATE(Kalenderjaar,3,1))+1</definedName>
    <definedName name="NovZo1">DATE(Kalenderjaar,11,1)-WEEKDAY(DATE(Kalenderjaar,11,1))+1</definedName>
    <definedName name="OktZo1">DATE(Kalenderjaar,10,1)-WEEKDAY(DATE(Kalenderjaar,10,1))+1</definedName>
    <definedName name="SepZo1">DATE(Kalenderjaar,9,1)-WEEKDAY(DATE(Kalenderjaar,9,1))+1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9" l="1"/>
  <c r="B3" i="18"/>
  <c r="B3" i="17"/>
  <c r="B3" i="16"/>
  <c r="B3" i="15"/>
  <c r="B3" i="14"/>
  <c r="B3" i="13"/>
  <c r="B3" i="12"/>
  <c r="B3" i="11"/>
  <c r="B3" i="10"/>
  <c r="B3" i="9"/>
  <c r="B3" i="6"/>
  <c r="B5" i="6" l="1"/>
  <c r="D5" i="6"/>
  <c r="C15" i="11" l="1"/>
  <c r="B15" i="11"/>
  <c r="H13" i="11"/>
  <c r="G13" i="11"/>
  <c r="F13" i="11"/>
  <c r="E13" i="11"/>
  <c r="D13" i="11"/>
  <c r="C13" i="11"/>
  <c r="B13" i="11"/>
  <c r="H11" i="11"/>
  <c r="G11" i="11"/>
  <c r="F11" i="11"/>
  <c r="E11" i="11"/>
  <c r="D11" i="11"/>
  <c r="C11" i="11"/>
  <c r="B11" i="11"/>
  <c r="H9" i="11"/>
  <c r="G9" i="11"/>
  <c r="F9" i="11"/>
  <c r="E9" i="11"/>
  <c r="D9" i="11"/>
  <c r="C9" i="11"/>
  <c r="B9" i="11"/>
  <c r="H7" i="11"/>
  <c r="G7" i="11"/>
  <c r="F7" i="11"/>
  <c r="E7" i="11"/>
  <c r="D7" i="11"/>
  <c r="C7" i="11"/>
  <c r="B7" i="11"/>
  <c r="H5" i="11"/>
  <c r="G5" i="11"/>
  <c r="F5" i="11"/>
  <c r="E5" i="11"/>
  <c r="D5" i="11"/>
  <c r="C5" i="11"/>
  <c r="B5" i="11"/>
  <c r="C15" i="12"/>
  <c r="B15" i="12"/>
  <c r="H13" i="12"/>
  <c r="G13" i="12"/>
  <c r="F13" i="12"/>
  <c r="E13" i="12"/>
  <c r="D13" i="12"/>
  <c r="C13" i="12"/>
  <c r="B13" i="12"/>
  <c r="H11" i="12"/>
  <c r="G11" i="12"/>
  <c r="F11" i="12"/>
  <c r="E11" i="12"/>
  <c r="D11" i="12"/>
  <c r="C11" i="12"/>
  <c r="B11" i="12"/>
  <c r="H9" i="12"/>
  <c r="G9" i="12"/>
  <c r="F9" i="12"/>
  <c r="E9" i="12"/>
  <c r="D9" i="12"/>
  <c r="C9" i="12"/>
  <c r="B9" i="12"/>
  <c r="H7" i="12"/>
  <c r="G7" i="12"/>
  <c r="F7" i="12"/>
  <c r="E7" i="12"/>
  <c r="D7" i="12"/>
  <c r="C7" i="12"/>
  <c r="B7" i="12"/>
  <c r="H5" i="12"/>
  <c r="G5" i="12"/>
  <c r="F5" i="12"/>
  <c r="E5" i="12"/>
  <c r="D5" i="12"/>
  <c r="C5" i="12"/>
  <c r="B5" i="12"/>
  <c r="C15" i="13"/>
  <c r="B15" i="13"/>
  <c r="H13" i="13"/>
  <c r="G13" i="13"/>
  <c r="F13" i="13"/>
  <c r="E13" i="13"/>
  <c r="D13" i="13"/>
  <c r="C13" i="13"/>
  <c r="B13" i="13"/>
  <c r="H11" i="13"/>
  <c r="G11" i="13"/>
  <c r="F11" i="13"/>
  <c r="E11" i="13"/>
  <c r="D11" i="13"/>
  <c r="C11" i="13"/>
  <c r="B11" i="13"/>
  <c r="H9" i="13"/>
  <c r="G9" i="13"/>
  <c r="F9" i="13"/>
  <c r="E9" i="13"/>
  <c r="D9" i="13"/>
  <c r="C9" i="13"/>
  <c r="B9" i="13"/>
  <c r="H7" i="13"/>
  <c r="G7" i="13"/>
  <c r="F7" i="13"/>
  <c r="E7" i="13"/>
  <c r="D7" i="13"/>
  <c r="C7" i="13"/>
  <c r="B7" i="13"/>
  <c r="H5" i="13"/>
  <c r="G5" i="13"/>
  <c r="F5" i="13"/>
  <c r="E5" i="13"/>
  <c r="D5" i="13"/>
  <c r="C5" i="13"/>
  <c r="B5" i="13"/>
  <c r="C15" i="14"/>
  <c r="B15" i="14"/>
  <c r="H13" i="14"/>
  <c r="G13" i="14"/>
  <c r="F13" i="14"/>
  <c r="E13" i="14"/>
  <c r="D13" i="14"/>
  <c r="C13" i="14"/>
  <c r="B13" i="14"/>
  <c r="H11" i="14"/>
  <c r="G11" i="14"/>
  <c r="F11" i="14"/>
  <c r="E11" i="14"/>
  <c r="D11" i="14"/>
  <c r="C11" i="14"/>
  <c r="B11" i="14"/>
  <c r="H9" i="14"/>
  <c r="G9" i="14"/>
  <c r="F9" i="14"/>
  <c r="E9" i="14"/>
  <c r="D9" i="14"/>
  <c r="C9" i="14"/>
  <c r="B9" i="14"/>
  <c r="H7" i="14"/>
  <c r="G7" i="14"/>
  <c r="F7" i="14"/>
  <c r="E7" i="14"/>
  <c r="D7" i="14"/>
  <c r="C7" i="14"/>
  <c r="B7" i="14"/>
  <c r="H5" i="14"/>
  <c r="G5" i="14"/>
  <c r="F5" i="14"/>
  <c r="E5" i="14"/>
  <c r="D5" i="14"/>
  <c r="C5" i="14"/>
  <c r="B5" i="14"/>
  <c r="C15" i="15"/>
  <c r="B15" i="15"/>
  <c r="H13" i="15"/>
  <c r="G13" i="15"/>
  <c r="F13" i="15"/>
  <c r="E13" i="15"/>
  <c r="D13" i="15"/>
  <c r="C13" i="15"/>
  <c r="B13" i="15"/>
  <c r="H11" i="15"/>
  <c r="G11" i="15"/>
  <c r="F11" i="15"/>
  <c r="E11" i="15"/>
  <c r="D11" i="15"/>
  <c r="C11" i="15"/>
  <c r="B11" i="15"/>
  <c r="H9" i="15"/>
  <c r="G9" i="15"/>
  <c r="F9" i="15"/>
  <c r="E9" i="15"/>
  <c r="D9" i="15"/>
  <c r="C9" i="15"/>
  <c r="B9" i="15"/>
  <c r="H7" i="15"/>
  <c r="G7" i="15"/>
  <c r="F7" i="15"/>
  <c r="E7" i="15"/>
  <c r="D7" i="15"/>
  <c r="C7" i="15"/>
  <c r="B7" i="15"/>
  <c r="H5" i="15"/>
  <c r="G5" i="15"/>
  <c r="F5" i="15"/>
  <c r="E5" i="15"/>
  <c r="D5" i="15"/>
  <c r="C5" i="15"/>
  <c r="B5" i="15"/>
  <c r="C15" i="16"/>
  <c r="B15" i="16"/>
  <c r="H13" i="16"/>
  <c r="G13" i="16"/>
  <c r="F13" i="16"/>
  <c r="E13" i="16"/>
  <c r="D13" i="16"/>
  <c r="C13" i="16"/>
  <c r="B13" i="16"/>
  <c r="H11" i="16"/>
  <c r="G11" i="16"/>
  <c r="F11" i="16"/>
  <c r="E11" i="16"/>
  <c r="D11" i="16"/>
  <c r="C11" i="16"/>
  <c r="B11" i="16"/>
  <c r="H9" i="16"/>
  <c r="G9" i="16"/>
  <c r="F9" i="16"/>
  <c r="E9" i="16"/>
  <c r="D9" i="16"/>
  <c r="C9" i="16"/>
  <c r="B9" i="16"/>
  <c r="H7" i="16"/>
  <c r="G7" i="16"/>
  <c r="F7" i="16"/>
  <c r="E7" i="16"/>
  <c r="D7" i="16"/>
  <c r="C7" i="16"/>
  <c r="B7" i="16"/>
  <c r="H5" i="16"/>
  <c r="G5" i="16"/>
  <c r="F5" i="16"/>
  <c r="E5" i="16"/>
  <c r="D5" i="16"/>
  <c r="C5" i="16"/>
  <c r="B5" i="16"/>
  <c r="C15" i="17"/>
  <c r="B15" i="17"/>
  <c r="H13" i="17"/>
  <c r="G13" i="17"/>
  <c r="F13" i="17"/>
  <c r="E13" i="17"/>
  <c r="D13" i="17"/>
  <c r="C13" i="17"/>
  <c r="B13" i="17"/>
  <c r="H11" i="17"/>
  <c r="G11" i="17"/>
  <c r="F11" i="17"/>
  <c r="E11" i="17"/>
  <c r="D11" i="17"/>
  <c r="C11" i="17"/>
  <c r="B11" i="17"/>
  <c r="H9" i="17"/>
  <c r="G9" i="17"/>
  <c r="F9" i="17"/>
  <c r="E9" i="17"/>
  <c r="D9" i="17"/>
  <c r="C9" i="17"/>
  <c r="B9" i="17"/>
  <c r="H7" i="17"/>
  <c r="G7" i="17"/>
  <c r="F7" i="17"/>
  <c r="E7" i="17"/>
  <c r="D7" i="17"/>
  <c r="C7" i="17"/>
  <c r="B7" i="17"/>
  <c r="H5" i="17"/>
  <c r="G5" i="17"/>
  <c r="F5" i="17"/>
  <c r="E5" i="17"/>
  <c r="D5" i="17"/>
  <c r="C5" i="17"/>
  <c r="B5" i="17"/>
  <c r="C15" i="18"/>
  <c r="B15" i="18"/>
  <c r="H13" i="18"/>
  <c r="G13" i="18"/>
  <c r="F13" i="18"/>
  <c r="E13" i="18"/>
  <c r="D13" i="18"/>
  <c r="C13" i="18"/>
  <c r="B13" i="18"/>
  <c r="H11" i="18"/>
  <c r="G11" i="18"/>
  <c r="F11" i="18"/>
  <c r="E11" i="18"/>
  <c r="D11" i="18"/>
  <c r="C11" i="18"/>
  <c r="B11" i="18"/>
  <c r="H9" i="18"/>
  <c r="G9" i="18"/>
  <c r="F9" i="18"/>
  <c r="E9" i="18"/>
  <c r="D9" i="18"/>
  <c r="C9" i="18"/>
  <c r="B9" i="18"/>
  <c r="H7" i="18"/>
  <c r="G7" i="18"/>
  <c r="F7" i="18"/>
  <c r="E7" i="18"/>
  <c r="D7" i="18"/>
  <c r="C7" i="18"/>
  <c r="B7" i="18"/>
  <c r="H5" i="18"/>
  <c r="G5" i="18"/>
  <c r="F5" i="18"/>
  <c r="E5" i="18"/>
  <c r="D5" i="18"/>
  <c r="C5" i="18"/>
  <c r="B5" i="18"/>
  <c r="C15" i="19"/>
  <c r="B15" i="19"/>
  <c r="H13" i="19"/>
  <c r="G13" i="19"/>
  <c r="F13" i="19"/>
  <c r="E13" i="19"/>
  <c r="D13" i="19"/>
  <c r="C13" i="19"/>
  <c r="B13" i="19"/>
  <c r="H11" i="19"/>
  <c r="G11" i="19"/>
  <c r="F11" i="19"/>
  <c r="E11" i="19"/>
  <c r="D11" i="19"/>
  <c r="C11" i="19"/>
  <c r="B11" i="19"/>
  <c r="H9" i="19"/>
  <c r="G9" i="19"/>
  <c r="F9" i="19"/>
  <c r="E9" i="19"/>
  <c r="D9" i="19"/>
  <c r="C9" i="19"/>
  <c r="B9" i="19"/>
  <c r="H7" i="19"/>
  <c r="G7" i="19"/>
  <c r="F7" i="19"/>
  <c r="E7" i="19"/>
  <c r="D7" i="19"/>
  <c r="C7" i="19"/>
  <c r="B7" i="19"/>
  <c r="H5" i="19"/>
  <c r="G5" i="19"/>
  <c r="F5" i="19"/>
  <c r="E5" i="19"/>
  <c r="D5" i="19"/>
  <c r="C5" i="19"/>
  <c r="B5" i="19"/>
  <c r="C15" i="10"/>
  <c r="B15" i="10"/>
  <c r="H13" i="10"/>
  <c r="G13" i="10"/>
  <c r="F13" i="10"/>
  <c r="E13" i="10"/>
  <c r="D13" i="10"/>
  <c r="C13" i="10"/>
  <c r="B13" i="10"/>
  <c r="H11" i="10"/>
  <c r="G11" i="10"/>
  <c r="F11" i="10"/>
  <c r="E11" i="10"/>
  <c r="D11" i="10"/>
  <c r="C11" i="10"/>
  <c r="B11" i="10"/>
  <c r="H9" i="10"/>
  <c r="G9" i="10"/>
  <c r="F9" i="10"/>
  <c r="E9" i="10"/>
  <c r="D9" i="10"/>
  <c r="C9" i="10"/>
  <c r="B9" i="10"/>
  <c r="H7" i="10"/>
  <c r="G7" i="10"/>
  <c r="F7" i="10"/>
  <c r="E7" i="10"/>
  <c r="D7" i="10"/>
  <c r="C7" i="10"/>
  <c r="B7" i="10"/>
  <c r="H5" i="10"/>
  <c r="G5" i="10"/>
  <c r="F5" i="10"/>
  <c r="E5" i="10"/>
  <c r="D5" i="10"/>
  <c r="C5" i="10"/>
  <c r="B5" i="10"/>
  <c r="C15" i="9"/>
  <c r="B15" i="9"/>
  <c r="H13" i="9"/>
  <c r="G13" i="9"/>
  <c r="F13" i="9"/>
  <c r="E13" i="9"/>
  <c r="D13" i="9"/>
  <c r="C13" i="9"/>
  <c r="B13" i="9"/>
  <c r="H11" i="9"/>
  <c r="G11" i="9"/>
  <c r="F11" i="9"/>
  <c r="E11" i="9"/>
  <c r="D11" i="9"/>
  <c r="C11" i="9"/>
  <c r="B11" i="9"/>
  <c r="H9" i="9"/>
  <c r="G9" i="9"/>
  <c r="F9" i="9"/>
  <c r="E9" i="9"/>
  <c r="D9" i="9"/>
  <c r="C9" i="9"/>
  <c r="B9" i="9"/>
  <c r="H7" i="9"/>
  <c r="G7" i="9"/>
  <c r="F7" i="9"/>
  <c r="E7" i="9"/>
  <c r="D7" i="9"/>
  <c r="C7" i="9"/>
  <c r="B7" i="9"/>
  <c r="H5" i="9"/>
  <c r="G5" i="9"/>
  <c r="F5" i="9"/>
  <c r="E5" i="9"/>
  <c r="D5" i="9"/>
  <c r="C5" i="9"/>
  <c r="B5" i="9"/>
  <c r="C15" i="6" l="1"/>
  <c r="C5" i="6" l="1"/>
  <c r="E5" i="6"/>
  <c r="F5" i="6"/>
  <c r="G5" i="6"/>
  <c r="H5" i="6"/>
  <c r="B7" i="6"/>
  <c r="C7" i="6"/>
  <c r="D7" i="6"/>
  <c r="E7" i="6"/>
  <c r="F7" i="6"/>
  <c r="G7" i="6"/>
  <c r="H7" i="6"/>
  <c r="B9" i="6"/>
  <c r="C9" i="6"/>
  <c r="D9" i="6"/>
  <c r="E9" i="6"/>
  <c r="F9" i="6"/>
  <c r="G9" i="6"/>
  <c r="H9" i="6"/>
  <c r="B11" i="6"/>
  <c r="C11" i="6"/>
  <c r="D11" i="6"/>
  <c r="E11" i="6"/>
  <c r="F11" i="6"/>
  <c r="G11" i="6"/>
  <c r="H11" i="6"/>
  <c r="B13" i="6"/>
  <c r="C13" i="6"/>
  <c r="D13" i="6"/>
  <c r="E13" i="6"/>
  <c r="F13" i="6"/>
  <c r="G13" i="6"/>
  <c r="H13" i="6"/>
  <c r="B15" i="6"/>
</calcChain>
</file>

<file path=xl/sharedStrings.xml><?xml version="1.0" encoding="utf-8"?>
<sst xmlns="http://schemas.openxmlformats.org/spreadsheetml/2006/main" count="114" uniqueCount="12">
  <si>
    <t>MAANDAG</t>
  </si>
  <si>
    <t>DINSDAG</t>
  </si>
  <si>
    <t>WOENSDAG</t>
  </si>
  <si>
    <t>DONDERDAG</t>
  </si>
  <si>
    <t>VRIJDAG</t>
  </si>
  <si>
    <t>ZATERDAG</t>
  </si>
  <si>
    <t>ZONDAG</t>
  </si>
  <si>
    <t>OPMERKINGEN:</t>
  </si>
  <si>
    <t>SELECTEER JAAR:</t>
  </si>
  <si>
    <t xml:space="preserve"> </t>
  </si>
  <si>
    <t>maandaantekenmingen</t>
  </si>
  <si>
    <t>Studiedag BOOR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</si>
</sst>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d"/>
    <numFmt numFmtId="165" formatCode="mmmm\ yyyy"/>
    <numFmt numFmtId="166" formatCode="mmmm"/>
    <numFmt numFmtId="167" formatCode="_-* #,##0.00_-;_-* #,##0.00\-;_-* &quot;-&quot;??_-;_-@_-"/>
  </numFmts>
  <fonts count="17" x14ac:knownFonts="1">
    <font>
      <sz val="12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11"/>
      <color theme="8"/>
      <name val="Cambria"/>
      <family val="2"/>
      <scheme val="minor"/>
    </font>
    <font>
      <sz val="24"/>
      <color theme="8"/>
      <name val="Cambria"/>
      <family val="2"/>
      <scheme val="minor"/>
    </font>
    <font>
      <sz val="40"/>
      <name val="Cambria"/>
      <family val="2"/>
      <scheme val="minor"/>
    </font>
    <font>
      <b/>
      <sz val="9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0"/>
      <name val="Cambri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6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</cellStyleXfs>
  <cellXfs count="36">
    <xf numFmtId="0" fontId="0" fillId="0" borderId="0" xfId="0"/>
    <xf numFmtId="0" fontId="3" fillId="0" borderId="0" xfId="1"/>
    <xf numFmtId="0" fontId="5" fillId="0" borderId="0" xfId="1" applyFont="1"/>
    <xf numFmtId="0" fontId="8" fillId="0" borderId="0" xfId="5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6" fontId="0" fillId="0" borderId="0" xfId="0" applyNumberFormat="1"/>
    <xf numFmtId="0" fontId="9" fillId="0" borderId="0" xfId="1" applyFont="1" applyFill="1" applyAlignment="1">
      <alignment horizontal="right"/>
    </xf>
    <xf numFmtId="0" fontId="10" fillId="0" borderId="0" xfId="0" applyFont="1" applyFill="1" applyAlignment="1">
      <alignment horizontal="right" vertical="top"/>
    </xf>
    <xf numFmtId="0" fontId="0" fillId="0" borderId="0" xfId="0" applyFill="1"/>
    <xf numFmtId="0" fontId="3" fillId="0" borderId="0" xfId="1" applyFill="1"/>
    <xf numFmtId="0" fontId="12" fillId="0" borderId="2" xfId="2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2" xfId="3" applyFont="1" applyFill="1" applyBorder="1" applyAlignment="1">
      <alignment horizontal="center" vertical="top" wrapText="1"/>
    </xf>
    <xf numFmtId="0" fontId="14" fillId="0" borderId="2" xfId="2" applyFont="1" applyFill="1" applyBorder="1" applyAlignment="1">
      <alignment horizontal="left" vertical="top" wrapText="1"/>
    </xf>
    <xf numFmtId="164" fontId="12" fillId="0" borderId="2" xfId="2" applyNumberFormat="1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left" vertical="top" wrapText="1"/>
    </xf>
    <xf numFmtId="0" fontId="14" fillId="0" borderId="4" xfId="3" applyFont="1" applyFill="1" applyBorder="1" applyAlignment="1">
      <alignment horizontal="center" vertical="top" wrapText="1"/>
    </xf>
    <xf numFmtId="164" fontId="12" fillId="0" borderId="4" xfId="2" applyNumberFormat="1" applyFont="1" applyFill="1" applyBorder="1" applyAlignment="1">
      <alignment horizontal="left" vertical="center" wrapText="1"/>
    </xf>
    <xf numFmtId="0" fontId="14" fillId="0" borderId="5" xfId="2" applyFont="1" applyFill="1" applyBorder="1" applyAlignment="1">
      <alignment horizontal="left" vertical="top" wrapText="1"/>
    </xf>
    <xf numFmtId="0" fontId="12" fillId="4" borderId="2" xfId="2" applyFont="1" applyFill="1" applyBorder="1" applyAlignment="1">
      <alignment horizontal="center" vertical="center"/>
    </xf>
    <xf numFmtId="164" fontId="13" fillId="4" borderId="2" xfId="1" applyNumberFormat="1" applyFont="1" applyFill="1" applyBorder="1" applyAlignment="1">
      <alignment horizontal="left" vertical="top" wrapText="1"/>
    </xf>
    <xf numFmtId="0" fontId="14" fillId="4" borderId="2" xfId="3" applyFont="1" applyFill="1" applyBorder="1" applyAlignment="1">
      <alignment horizontal="center" vertical="top" wrapText="1"/>
    </xf>
    <xf numFmtId="0" fontId="14" fillId="4" borderId="2" xfId="1" applyFont="1" applyFill="1" applyBorder="1" applyAlignment="1">
      <alignment horizontal="center" vertical="top" wrapText="1"/>
    </xf>
    <xf numFmtId="164" fontId="13" fillId="5" borderId="2" xfId="1" applyNumberFormat="1" applyFont="1" applyFill="1" applyBorder="1" applyAlignment="1">
      <alignment horizontal="left" vertical="top" wrapText="1"/>
    </xf>
    <xf numFmtId="0" fontId="14" fillId="5" borderId="2" xfId="1" applyFont="1" applyFill="1" applyBorder="1" applyAlignment="1">
      <alignment horizontal="center" vertical="top" wrapText="1"/>
    </xf>
    <xf numFmtId="0" fontId="14" fillId="6" borderId="2" xfId="1" applyFont="1" applyFill="1" applyBorder="1" applyAlignment="1">
      <alignment horizontal="center" vertical="top" wrapText="1"/>
    </xf>
    <xf numFmtId="164" fontId="13" fillId="6" borderId="2" xfId="1" applyNumberFormat="1" applyFont="1" applyFill="1" applyBorder="1" applyAlignment="1">
      <alignment horizontal="left" vertical="top" wrapText="1"/>
    </xf>
    <xf numFmtId="2" fontId="16" fillId="6" borderId="6" xfId="7" applyNumberFormat="1" applyFont="1" applyFill="1" applyBorder="1" applyAlignment="1">
      <alignment horizontal="center"/>
    </xf>
    <xf numFmtId="2" fontId="16" fillId="6" borderId="6" xfId="7" applyNumberFormat="1" applyFont="1" applyFill="1" applyBorder="1" applyAlignment="1">
      <alignment horizontal="center" vertical="top"/>
    </xf>
    <xf numFmtId="0" fontId="14" fillId="6" borderId="2" xfId="1" quotePrefix="1" applyFont="1" applyFill="1" applyBorder="1" applyAlignment="1">
      <alignment horizontal="center" vertical="top" wrapText="1"/>
    </xf>
    <xf numFmtId="0" fontId="14" fillId="0" borderId="2" xfId="2" applyFont="1" applyFill="1" applyBorder="1" applyAlignment="1">
      <alignment horizontal="left" vertical="top" wrapText="1"/>
    </xf>
    <xf numFmtId="164" fontId="12" fillId="0" borderId="2" xfId="2" applyNumberFormat="1" applyFont="1" applyFill="1" applyBorder="1" applyAlignment="1">
      <alignment horizontal="left" vertical="center" wrapText="1"/>
    </xf>
    <xf numFmtId="165" fontId="11" fillId="0" borderId="0" xfId="1" applyNumberFormat="1" applyFont="1" applyBorder="1" applyAlignment="1">
      <alignment horizontal="left" vertical="center"/>
    </xf>
  </cellXfs>
  <cellStyles count="11">
    <cellStyle name="40% - Accent1 2" xfId="3" xr:uid="{00000000-0005-0000-0000-000000000000}"/>
    <cellStyle name="Accent1 2" xfId="2" xr:uid="{00000000-0005-0000-0000-000001000000}"/>
    <cellStyle name="Hyperlink" xfId="5" builtinId="8"/>
    <cellStyle name="Komma 2" xfId="8" xr:uid="{2F24D04F-8511-41CB-BBD4-A0B0636CE71E}"/>
    <cellStyle name="Komma 3" xfId="9" xr:uid="{AAF899DF-2A6C-4E75-90F9-42A3961C2A31}"/>
    <cellStyle name="Kop 1 2" xfId="4" xr:uid="{00000000-0005-0000-0000-000003000000}"/>
    <cellStyle name="Standaard" xfId="0" builtinId="0" customBuiltin="1"/>
    <cellStyle name="Standaard 2" xfId="1" xr:uid="{00000000-0005-0000-0000-000005000000}"/>
    <cellStyle name="Standaard 2 2" xfId="7" xr:uid="{A5CE8CDB-C89C-47D2-A86E-CD61536041E1}"/>
    <cellStyle name="Standaard 3" xfId="10" xr:uid="{C02E03F0-5AA0-4F56-869B-8A618A3E8C66}"/>
    <cellStyle name="Standaard 4" xfId="6" xr:uid="{A6FFE1F3-9A6E-4FE4-840D-DDDD0CE62A9D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C17529"/>
      <color rgb="FFFDFDFD"/>
      <color rgb="FFA19574"/>
      <color rgb="FFEAE8EA"/>
      <color rgb="FFEAE8E0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Kalenderjaar" max="2999" min="1900" page="10" val="2019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838200</xdr:colOff>
          <xdr:row>1</xdr:row>
          <xdr:rowOff>68580</xdr:rowOff>
        </xdr:from>
        <xdr:to>
          <xdr:col>11</xdr:col>
          <xdr:colOff>91440</xdr:colOff>
          <xdr:row>1</xdr:row>
          <xdr:rowOff>251460</xdr:rowOff>
        </xdr:to>
        <xdr:sp macro="" textlink="">
          <xdr:nvSpPr>
            <xdr:cNvPr id="1026" name="Kringveld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14</xdr:row>
      <xdr:rowOff>85725</xdr:rowOff>
    </xdr:from>
    <xdr:to>
      <xdr:col>9</xdr:col>
      <xdr:colOff>1906</xdr:colOff>
      <xdr:row>15</xdr:row>
      <xdr:rowOff>570283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9225" y="6819900"/>
          <a:ext cx="1095376" cy="675058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R20"/>
  <sheetViews>
    <sheetView showGridLines="0" zoomScaleNormal="100" workbookViewId="0">
      <selection activeCell="M3" sqref="M3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12.45312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K1" s="7" t="s">
        <v>8</v>
      </c>
    </row>
    <row r="2" spans="1:18" ht="30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8">
        <v>2019</v>
      </c>
    </row>
    <row r="3" spans="1:18" ht="62.25" customHeight="1" x14ac:dyDescent="0.25">
      <c r="A3"/>
      <c r="B3" s="35" t="str">
        <f>UPPER(TEXT(DATE(Kalenderjaar,1,1),"mmmm jjjj"))</f>
        <v>JANUARI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12" t="str">
        <f>IF(DAY(JanZo1)=1,"",IF(AND(YEAR(JanZo1+1)=Kalenderjaar,MONTH(JanZo1+1)=1),JanZo1+1,""))</f>
        <v/>
      </c>
      <c r="C5" s="12">
        <f>IF(DAY(JanZo1)=1,"",IF(AND(YEAR(JanZo1+2)=Kalenderjaar,MONTH(JanZo1+2)=1),JanZo1+2,""))</f>
        <v>43466</v>
      </c>
      <c r="D5" s="12">
        <f>IF(DAY(JanZo1)=1,"",IF(AND(YEAR(JanZo1+3)=Kalenderjaar,MONTH(JanZo1+3)=1),JanZo1+3,""))</f>
        <v>43467</v>
      </c>
      <c r="E5" s="12">
        <f>IF(DAY(JanZo1)=1,"",IF(AND(YEAR(JanZo1+4)=Kalenderjaar,MONTH(JanZo1+4)=1),JanZo1+4,""))</f>
        <v>43468</v>
      </c>
      <c r="F5" s="12">
        <f>IF(DAY(JanZo1)=1,"",IF(AND(YEAR(JanZo1+5)=Kalenderjaar,MONTH(JanZo1+5)=1),JanZo1+5,""))</f>
        <v>43469</v>
      </c>
      <c r="G5" s="23">
        <f>IF(DAY(JanZo1)=1,"",IF(AND(YEAR(JanZo1+6)=Kalenderjaar,MONTH(JanZo1+6)=1),JanZo1+6,""))</f>
        <v>43470</v>
      </c>
      <c r="H5" s="23">
        <f>IF(DAY(JanZo1)=1,IF(AND(YEAR(JanZo1)=Kalenderjaar,MONTH(JanZo1)=1),JanZo1,""),IF(AND(YEAR(JanZo1+7)=Kalenderjaar,MONTH(JanZo1+7)=1),JanZo1+7,""))</f>
        <v>43471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13"/>
      <c r="C6" s="13"/>
      <c r="D6" s="13"/>
      <c r="E6" s="13"/>
      <c r="F6" s="13"/>
      <c r="G6" s="24"/>
      <c r="H6" s="24"/>
      <c r="I6" s="19"/>
      <c r="J6" s="14"/>
    </row>
    <row r="7" spans="1:18" ht="15" customHeight="1" x14ac:dyDescent="0.25">
      <c r="A7"/>
      <c r="B7" s="12">
        <f>IF(DAY(JanZo1)=1,IF(AND(YEAR(JanZo1+1)=Kalenderjaar,MONTH(JanZo1+1)=1),JanZo1+1,""),IF(AND(YEAR(JanZo1+8)=Kalenderjaar,MONTH(JanZo1+8)=1),JanZo1+8,""))</f>
        <v>43472</v>
      </c>
      <c r="C7" s="12">
        <f>IF(DAY(JanZo1)=1,IF(AND(YEAR(JanZo1+2)=Kalenderjaar,MONTH(JanZo1+2)=1),JanZo1+2,""),IF(AND(YEAR(JanZo1+9)=Kalenderjaar,MONTH(JanZo1+9)=1),JanZo1+9,""))</f>
        <v>43473</v>
      </c>
      <c r="D7" s="12">
        <f>IF(DAY(JanZo1)=1,IF(AND(YEAR(JanZo1+3)=Kalenderjaar,MONTH(JanZo1+3)=1),JanZo1+3,""),IF(AND(YEAR(JanZo1+10)=Kalenderjaar,MONTH(JanZo1+10)=1),JanZo1+10,""))</f>
        <v>43474</v>
      </c>
      <c r="E7" s="12">
        <f>IF(DAY(JanZo1)=1,IF(AND(YEAR(JanZo1+4)=Kalenderjaar,MONTH(JanZo1+4)=1),JanZo1+4,""),IF(AND(YEAR(JanZo1+11)=Kalenderjaar,MONTH(JanZo1+11)=1),JanZo1+11,""))</f>
        <v>43475</v>
      </c>
      <c r="F7" s="12">
        <f>IF(DAY(JanZo1)=1,IF(AND(YEAR(JanZo1+5)=Kalenderjaar,MONTH(JanZo1+5)=1),JanZo1+5,""),IF(AND(YEAR(JanZo1+12)=Kalenderjaar,MONTH(JanZo1+12)=1),JanZo1+12,""))</f>
        <v>43476</v>
      </c>
      <c r="G7" s="23">
        <f>IF(DAY(JanZo1)=1,IF(AND(YEAR(JanZo1+6)=Kalenderjaar,MONTH(JanZo1+6)=1),JanZo1+6,""),IF(AND(YEAR(JanZo1+13)=Kalenderjaar,MONTH(JanZo1+13)=1),JanZo1+13,""))</f>
        <v>43477</v>
      </c>
      <c r="H7" s="23">
        <f>IF(DAY(JanZo1)=1,IF(AND(YEAR(JanZo1+7)=Kalenderjaar,MONTH(JanZo1+7)=1),JanZo1+7,""),IF(AND(YEAR(JanZo1+14)=Kalenderjaar,MONTH(JanZo1+14)=1),JanZo1+14,""))</f>
        <v>43478</v>
      </c>
      <c r="I7" s="18"/>
      <c r="J7" s="12"/>
    </row>
    <row r="8" spans="1:18" ht="64.5" customHeight="1" x14ac:dyDescent="0.25">
      <c r="A8"/>
      <c r="B8" s="13"/>
      <c r="C8" s="13"/>
      <c r="D8" s="13"/>
      <c r="E8" s="13"/>
      <c r="F8" s="13"/>
      <c r="G8" s="24"/>
      <c r="H8" s="24"/>
      <c r="I8" s="19"/>
      <c r="J8" s="14"/>
    </row>
    <row r="9" spans="1:18" ht="15" customHeight="1" x14ac:dyDescent="0.25">
      <c r="A9"/>
      <c r="B9" s="12">
        <f>IF(DAY(JanZo1)=1,IF(AND(YEAR(JanZo1+8)=Kalenderjaar,MONTH(JanZo1+8)=1),JanZo1+8,""),IF(AND(YEAR(JanZo1+15)=Kalenderjaar,MONTH(JanZo1+15)=1),JanZo1+15,""))</f>
        <v>43479</v>
      </c>
      <c r="C9" s="12">
        <f>IF(DAY(JanZo1)=1,IF(AND(YEAR(JanZo1+9)=Kalenderjaar,MONTH(JanZo1+9)=1),JanZo1+9,""),IF(AND(YEAR(JanZo1+16)=Kalenderjaar,MONTH(JanZo1+16)=1),JanZo1+16,""))</f>
        <v>43480</v>
      </c>
      <c r="D9" s="12">
        <f>IF(DAY(JanZo1)=1,IF(AND(YEAR(JanZo1+10)=Kalenderjaar,MONTH(JanZo1+10)=1),JanZo1+10,""),IF(AND(YEAR(JanZo1+17)=Kalenderjaar,MONTH(JanZo1+17)=1),JanZo1+17,""))</f>
        <v>43481</v>
      </c>
      <c r="E9" s="12">
        <f>IF(DAY(JanZo1)=1,IF(AND(YEAR(JanZo1+11)=Kalenderjaar,MONTH(JanZo1+11)=1),JanZo1+11,""),IF(AND(YEAR(JanZo1+18)=Kalenderjaar,MONTH(JanZo1+18)=1),JanZo1+18,""))</f>
        <v>43482</v>
      </c>
      <c r="F9" s="12">
        <f>IF(DAY(JanZo1)=1,IF(AND(YEAR(JanZo1+12)=Kalenderjaar,MONTH(JanZo1+12)=1),JanZo1+12,""),IF(AND(YEAR(JanZo1+19)=Kalenderjaar,MONTH(JanZo1+19)=1),JanZo1+19,""))</f>
        <v>43483</v>
      </c>
      <c r="G9" s="23">
        <f>IF(DAY(JanZo1)=1,IF(AND(YEAR(JanZo1+13)=Kalenderjaar,MONTH(JanZo1+13)=1),JanZo1+13,""),IF(AND(YEAR(JanZo1+20)=Kalenderjaar,MONTH(JanZo1+20)=1),JanZo1+20,""))</f>
        <v>43484</v>
      </c>
      <c r="H9" s="23">
        <f>IF(DAY(JanZo1)=1,IF(AND(YEAR(JanZo1+14)=Kalenderjaar,MONTH(JanZo1+14)=1),JanZo1+14,""),IF(AND(YEAR(JanZo1+21)=Kalenderjaar,MONTH(JanZo1+21)=1),JanZo1+21,""))</f>
        <v>43485</v>
      </c>
      <c r="I9" s="18"/>
      <c r="J9" s="12"/>
    </row>
    <row r="10" spans="1:18" ht="64.5" customHeight="1" x14ac:dyDescent="0.25">
      <c r="A10"/>
      <c r="B10" s="13"/>
      <c r="C10" s="13"/>
      <c r="D10" s="13"/>
      <c r="E10" s="13"/>
      <c r="F10" s="13"/>
      <c r="G10" s="24"/>
      <c r="H10" s="24"/>
      <c r="I10" s="19"/>
      <c r="J10" s="14"/>
    </row>
    <row r="11" spans="1:18" ht="15" customHeight="1" x14ac:dyDescent="0.25">
      <c r="A11"/>
      <c r="B11" s="12">
        <f>IF(DAY(JanZo1)=1,IF(AND(YEAR(JanZo1+15)=Kalenderjaar,MONTH(JanZo1+15)=1),JanZo1+15,""),IF(AND(YEAR(JanZo1+22)=Kalenderjaar,MONTH(JanZo1+22)=1),JanZo1+22,""))</f>
        <v>43486</v>
      </c>
      <c r="C11" s="12">
        <f>IF(DAY(JanZo1)=1,IF(AND(YEAR(JanZo1+16)=Kalenderjaar,MONTH(JanZo1+16)=1),JanZo1+16,""),IF(AND(YEAR(JanZo1+23)=Kalenderjaar,MONTH(JanZo1+23)=1),JanZo1+23,""))</f>
        <v>43487</v>
      </c>
      <c r="D11" s="12">
        <f>IF(DAY(JanZo1)=1,IF(AND(YEAR(JanZo1+17)=Kalenderjaar,MONTH(JanZo1+17)=1),JanZo1+17,""),IF(AND(YEAR(JanZo1+24)=Kalenderjaar,MONTH(JanZo1+24)=1),JanZo1+24,""))</f>
        <v>43488</v>
      </c>
      <c r="E11" s="12">
        <f>IF(DAY(JanZo1)=1,IF(AND(YEAR(JanZo1+18)=Kalenderjaar,MONTH(JanZo1+18)=1),JanZo1+18,""),IF(AND(YEAR(JanZo1+25)=Kalenderjaar,MONTH(JanZo1+25)=1),JanZo1+25,""))</f>
        <v>43489</v>
      </c>
      <c r="F11" s="12">
        <f>IF(DAY(JanZo1)=1,IF(AND(YEAR(JanZo1+19)=Kalenderjaar,MONTH(JanZo1+19)=1),JanZo1+19,""),IF(AND(YEAR(JanZo1+26)=Kalenderjaar,MONTH(JanZo1+26)=1),JanZo1+26,""))</f>
        <v>43490</v>
      </c>
      <c r="G11" s="23">
        <f>IF(DAY(JanZo1)=1,IF(AND(YEAR(JanZo1+20)=Kalenderjaar,MONTH(JanZo1+20)=1),JanZo1+20,""),IF(AND(YEAR(JanZo1+27)=Kalenderjaar,MONTH(JanZo1+27)=1),JanZo1+27,""))</f>
        <v>43491</v>
      </c>
      <c r="H11" s="23">
        <f>IF(DAY(JanZo1)=1,IF(AND(YEAR(JanZo1+21)=Kalenderjaar,MONTH(JanZo1+21)=1),JanZo1+21,""),IF(AND(YEAR(JanZo1+28)=Kalenderjaar,MONTH(JanZo1+28)=1),JanZo1+28,""))</f>
        <v>43492</v>
      </c>
      <c r="I11" s="18"/>
      <c r="J11" s="12"/>
    </row>
    <row r="12" spans="1:18" ht="64.5" customHeight="1" x14ac:dyDescent="0.25">
      <c r="A12"/>
      <c r="B12" s="13"/>
      <c r="C12" s="13"/>
      <c r="D12" s="13"/>
      <c r="E12" s="13"/>
      <c r="F12" s="13"/>
      <c r="G12" s="24"/>
      <c r="H12" s="24"/>
      <c r="I12" s="19"/>
      <c r="J12" s="14"/>
    </row>
    <row r="13" spans="1:18" ht="15" customHeight="1" x14ac:dyDescent="0.25">
      <c r="A13"/>
      <c r="B13" s="12">
        <f>IF(DAY(JanZo1)=1,IF(AND(YEAR(JanZo1+22)=Kalenderjaar,MONTH(JanZo1+22)=1),JanZo1+22,""),IF(AND(YEAR(JanZo1+29)=Kalenderjaar,MONTH(JanZo1+29)=1),JanZo1+29,""))</f>
        <v>43493</v>
      </c>
      <c r="C13" s="12">
        <f>IF(DAY(JanZo1)=1,IF(AND(YEAR(JanZo1+23)=Kalenderjaar,MONTH(JanZo1+23)=1),JanZo1+23,""),IF(AND(YEAR(JanZo1+30)=Kalenderjaar,MONTH(JanZo1+30)=1),JanZo1+30,""))</f>
        <v>43494</v>
      </c>
      <c r="D13" s="12">
        <f>IF(DAY(JanZo1)=1,IF(AND(YEAR(JanZo1+24)=Kalenderjaar,MONTH(JanZo1+24)=1),JanZo1+24,""),IF(AND(YEAR(JanZo1+31)=Kalenderjaar,MONTH(JanZo1+31)=1),JanZo1+31,""))</f>
        <v>43495</v>
      </c>
      <c r="E13" s="12">
        <f>IF(DAY(JanZo1)=1,IF(AND(YEAR(JanZo1+25)=Kalenderjaar,MONTH(JanZo1+25)=1),JanZo1+25,""),IF(AND(YEAR(JanZo1+32)=Kalenderjaar,MONTH(JanZo1+32)=1),JanZo1+32,""))</f>
        <v>43496</v>
      </c>
      <c r="F13" s="12" t="str">
        <f>IF(DAY(JanZo1)=1,IF(AND(YEAR(JanZo1+26)=Kalenderjaar,MONTH(JanZo1+26)=1),JanZo1+26,""),IF(AND(YEAR(JanZo1+33)=Kalenderjaar,MONTH(JanZo1+33)=1),JanZo1+33,""))</f>
        <v/>
      </c>
      <c r="G13" s="23" t="str">
        <f>IF(DAY(JanZo1)=1,IF(AND(YEAR(JanZo1+27)=Kalenderjaar,MONTH(JanZo1+27)=1),JanZo1+27,""),IF(AND(YEAR(JanZo1+34)=Kalenderjaar,MONTH(JanZo1+34)=1),JanZo1+34,""))</f>
        <v/>
      </c>
      <c r="H13" s="23" t="str">
        <f>IF(DAY(JanZo1)=1,IF(AND(YEAR(JanZo1+28)=Kalenderjaar,MONTH(JanZo1+28)=1),JanZo1+28,""),IF(AND(YEAR(JanZo1+35)=Kalenderjaar,MONTH(JanZo1+35)=1),JanZo1+35,""))</f>
        <v/>
      </c>
      <c r="I13" s="18"/>
      <c r="J13" s="12"/>
    </row>
    <row r="14" spans="1:18" ht="64.5" customHeight="1" x14ac:dyDescent="0.25">
      <c r="A14"/>
      <c r="B14" s="13"/>
      <c r="C14" s="13"/>
      <c r="D14" s="13"/>
      <c r="E14" s="13"/>
      <c r="F14" s="13"/>
      <c r="G14" s="24"/>
      <c r="H14" s="24"/>
      <c r="I14" s="19"/>
      <c r="J14" s="14"/>
    </row>
    <row r="15" spans="1:18" ht="15" customHeight="1" x14ac:dyDescent="0.25">
      <c r="A15"/>
      <c r="B15" s="12" t="str">
        <f>IF(DAY(JanZo1)=1,IF(AND(YEAR(JanZo1+29)=Kalenderjaar,MONTH(JanZo1+29)=1),JanZo1+29,""),IF(AND(YEAR(JanZo1+36)=Kalenderjaar,MONTH(JanZo1+36)=1),JanZo1+36,""))</f>
        <v/>
      </c>
      <c r="C15" s="12" t="str">
        <f>IF(DAY(JanZo1)=1,IF(AND(YEAR(JanZo1+30)=Kalenderjaar,MONTH(JanZo1+30)=1),JanZo1+30,""),IF(AND(YEAR(JanZo1+37)=Kalenderjaar,MONTH(JanZo1+37)=1),JanZo1+37,""))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D16:H16"/>
    <mergeCell ref="D15:H15"/>
    <mergeCell ref="B3:F3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Kringveld 2">
              <controlPr defaultSize="0" autoPict="0" altText="Spinner control. Use spinner to change calendar year or type desired year in cell L2">
                <anchor moveWithCells="1">
                  <from>
                    <xdr:col>10</xdr:col>
                    <xdr:colOff>838200</xdr:colOff>
                    <xdr:row>1</xdr:row>
                    <xdr:rowOff>68580</xdr:rowOff>
                  </from>
                  <to>
                    <xdr:col>11</xdr:col>
                    <xdr:colOff>91440</xdr:colOff>
                    <xdr:row>1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R20"/>
  <sheetViews>
    <sheetView showGridLines="0" topLeftCell="A7" zoomScaleNormal="100" workbookViewId="0">
      <selection activeCell="D16" sqref="D16:H16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UPPER(TEXT(DATE(Kalenderjaar,10,1),"mmmm jjjj"))</f>
        <v>OKTOBER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thickBot="1" x14ac:dyDescent="0.3">
      <c r="B5" s="29" t="str">
        <f>IF(DAY(OktZo1)=1,"",IF(AND(YEAR(OktZo1+1)=Kalenderjaar,MONTH(OktZo1+1)=10),OktZo1+1,""))</f>
        <v/>
      </c>
      <c r="C5" s="29">
        <f>IF(DAY(OktZo1)=1,"",IF(AND(YEAR(OktZo1+2)=Kalenderjaar,MONTH(OktZo1+2)=10),OktZo1+2,""))</f>
        <v>43739</v>
      </c>
      <c r="D5" s="29">
        <f>IF(DAY(OktZo1)=1,"",IF(AND(YEAR(OktZo1+3)=Kalenderjaar,MONTH(OktZo1+3)=10),OktZo1+3,""))</f>
        <v>43740</v>
      </c>
      <c r="E5" s="29">
        <f>IF(DAY(OktZo1)=1,"",IF(AND(YEAR(OktZo1+4)=Kalenderjaar,MONTH(OktZo1+4)=10),OktZo1+4,""))</f>
        <v>43741</v>
      </c>
      <c r="F5" s="29">
        <f>IF(DAY(OktZo1)=1,"",IF(AND(YEAR(OktZo1+5)=Kalenderjaar,MONTH(OktZo1+5)=10),OktZo1+5,""))</f>
        <v>43742</v>
      </c>
      <c r="G5" s="23">
        <f>IF(DAY(OktZo1)=1,"",IF(AND(YEAR(OktZo1+6)=Kalenderjaar,MONTH(OktZo1+6)=10),OktZo1+6,""))</f>
        <v>43743</v>
      </c>
      <c r="H5" s="23">
        <f>IF(DAY(OktZo1)=1,IF(AND(YEAR(OktZo1)=Kalenderjaar,MONTH(OktZo1)=10),OktZo1,""),IF(AND(YEAR(OktZo1+7)=Kalenderjaar,MONTH(OktZo1+7)=10),OktZo1+7,""))</f>
        <v>43744</v>
      </c>
      <c r="I5" s="18"/>
      <c r="J5" s="12"/>
      <c r="K5" s="1"/>
      <c r="L5" s="1"/>
      <c r="M5" s="1"/>
      <c r="Q5" s="2"/>
      <c r="R5" s="1"/>
    </row>
    <row r="6" spans="1:18" s="2" customFormat="1" ht="64.5" customHeight="1" thickBot="1" x14ac:dyDescent="0.3">
      <c r="A6"/>
      <c r="B6" s="28"/>
      <c r="C6" s="28"/>
      <c r="D6" s="28"/>
      <c r="E6" s="28"/>
      <c r="F6" s="30" t="s">
        <v>11</v>
      </c>
      <c r="G6" s="24"/>
      <c r="H6" s="24"/>
      <c r="I6" s="19"/>
      <c r="J6" s="14"/>
    </row>
    <row r="7" spans="1:18" ht="15" customHeight="1" x14ac:dyDescent="0.25">
      <c r="A7"/>
      <c r="B7" s="29">
        <f>IF(DAY(OktZo1)=1,IF(AND(YEAR(OktZo1+1)=Kalenderjaar,MONTH(OktZo1+1)=10),OktZo1+1,""),IF(AND(YEAR(OktZo1+8)=Kalenderjaar,MONTH(OktZo1+8)=10),OktZo1+8,""))</f>
        <v>43745</v>
      </c>
      <c r="C7" s="29">
        <f>IF(DAY(OktZo1)=1,IF(AND(YEAR(OktZo1+2)=Kalenderjaar,MONTH(OktZo1+2)=10),OktZo1+2,""),IF(AND(YEAR(OktZo1+9)=Kalenderjaar,MONTH(OktZo1+9)=10),OktZo1+9,""))</f>
        <v>43746</v>
      </c>
      <c r="D7" s="29">
        <f>IF(DAY(OktZo1)=1,IF(AND(YEAR(OktZo1+3)=Kalenderjaar,MONTH(OktZo1+3)=10),OktZo1+3,""),IF(AND(YEAR(OktZo1+10)=Kalenderjaar,MONTH(OktZo1+10)=10),OktZo1+10,""))</f>
        <v>43747</v>
      </c>
      <c r="E7" s="29">
        <f>IF(DAY(OktZo1)=1,IF(AND(YEAR(OktZo1+4)=Kalenderjaar,MONTH(OktZo1+4)=10),OktZo1+4,""),IF(AND(YEAR(OktZo1+11)=Kalenderjaar,MONTH(OktZo1+11)=10),OktZo1+11,""))</f>
        <v>43748</v>
      </c>
      <c r="F7" s="29">
        <f>IF(DAY(OktZo1)=1,IF(AND(YEAR(OktZo1+5)=Kalenderjaar,MONTH(OktZo1+5)=10),OktZo1+5,""),IF(AND(YEAR(OktZo1+12)=Kalenderjaar,MONTH(OktZo1+12)=10),OktZo1+12,""))</f>
        <v>43749</v>
      </c>
      <c r="G7" s="23">
        <f>IF(DAY(OktZo1)=1,IF(AND(YEAR(OktZo1+6)=Kalenderjaar,MONTH(OktZo1+6)=10),OktZo1+6,""),IF(AND(YEAR(OktZo1+13)=Kalenderjaar,MONTH(OktZo1+13)=10),OktZo1+13,""))</f>
        <v>43750</v>
      </c>
      <c r="H7" s="23">
        <f>IF(DAY(OktZo1)=1,IF(AND(YEAR(OktZo1+7)=Kalenderjaar,MONTH(OktZo1+7)=10),OktZo1+7,""),IF(AND(YEAR(OktZo1+14)=Kalenderjaar,MONTH(OktZo1+14)=10),OktZo1+14,""))</f>
        <v>43751</v>
      </c>
      <c r="I7" s="18"/>
      <c r="J7" s="12"/>
    </row>
    <row r="8" spans="1:18" ht="64.5" customHeight="1" x14ac:dyDescent="0.25">
      <c r="A8"/>
      <c r="B8" s="28"/>
      <c r="C8" s="28"/>
      <c r="D8" s="28"/>
      <c r="E8" s="28"/>
      <c r="F8" s="28"/>
      <c r="G8" s="24"/>
      <c r="H8" s="24"/>
      <c r="I8" s="19"/>
      <c r="J8" s="14"/>
    </row>
    <row r="9" spans="1:18" ht="15" customHeight="1" x14ac:dyDescent="0.25">
      <c r="A9"/>
      <c r="B9" s="29">
        <f>IF(DAY(OktZo1)=1,IF(AND(YEAR(OktZo1+8)=Kalenderjaar,MONTH(OktZo1+8)=10),OktZo1+8,""),IF(AND(YEAR(OktZo1+15)=Kalenderjaar,MONTH(OktZo1+15)=10),OktZo1+15,""))</f>
        <v>43752</v>
      </c>
      <c r="C9" s="29">
        <f>IF(DAY(OktZo1)=1,IF(AND(YEAR(OktZo1+9)=Kalenderjaar,MONTH(OktZo1+9)=10),OktZo1+9,""),IF(AND(YEAR(OktZo1+16)=Kalenderjaar,MONTH(OktZo1+16)=10),OktZo1+16,""))</f>
        <v>43753</v>
      </c>
      <c r="D9" s="29">
        <f>IF(DAY(OktZo1)=1,IF(AND(YEAR(OktZo1+10)=Kalenderjaar,MONTH(OktZo1+10)=10),OktZo1+10,""),IF(AND(YEAR(OktZo1+17)=Kalenderjaar,MONTH(OktZo1+17)=10),OktZo1+17,""))</f>
        <v>43754</v>
      </c>
      <c r="E9" s="29">
        <f>IF(DAY(OktZo1)=1,IF(AND(YEAR(OktZo1+11)=Kalenderjaar,MONTH(OktZo1+11)=10),OktZo1+11,""),IF(AND(YEAR(OktZo1+18)=Kalenderjaar,MONTH(OktZo1+18)=10),OktZo1+18,""))</f>
        <v>43755</v>
      </c>
      <c r="F9" s="29">
        <f>IF(DAY(OktZo1)=1,IF(AND(YEAR(OktZo1+12)=Kalenderjaar,MONTH(OktZo1+12)=10),OktZo1+12,""),IF(AND(YEAR(OktZo1+19)=Kalenderjaar,MONTH(OktZo1+19)=10),OktZo1+19,""))</f>
        <v>43756</v>
      </c>
      <c r="G9" s="23">
        <f>IF(DAY(OktZo1)=1,IF(AND(YEAR(OktZo1+13)=Kalenderjaar,MONTH(OktZo1+13)=10),OktZo1+13,""),IF(AND(YEAR(OktZo1+20)=Kalenderjaar,MONTH(OktZo1+20)=10),OktZo1+20,""))</f>
        <v>43757</v>
      </c>
      <c r="H9" s="23">
        <f>IF(DAY(OktZo1)=1,IF(AND(YEAR(OktZo1+14)=Kalenderjaar,MONTH(OktZo1+14)=10),OktZo1+14,""),IF(AND(YEAR(OktZo1+21)=Kalenderjaar,MONTH(OktZo1+21)=10),OktZo1+21,""))</f>
        <v>43758</v>
      </c>
      <c r="I9" s="18"/>
      <c r="J9" s="12"/>
    </row>
    <row r="10" spans="1:18" ht="64.5" customHeight="1" x14ac:dyDescent="0.25">
      <c r="A10"/>
      <c r="B10" s="28"/>
      <c r="C10" s="28"/>
      <c r="D10" s="28"/>
      <c r="E10" s="28"/>
      <c r="F10" s="28"/>
      <c r="G10" s="24"/>
      <c r="H10" s="24"/>
      <c r="I10" s="19"/>
      <c r="J10" s="14"/>
    </row>
    <row r="11" spans="1:18" ht="15" customHeight="1" x14ac:dyDescent="0.25">
      <c r="A11"/>
      <c r="B11" s="26">
        <f>IF(DAY(OktZo1)=1,IF(AND(YEAR(OktZo1+15)=Kalenderjaar,MONTH(OktZo1+15)=10),OktZo1+15,""),IF(AND(YEAR(OktZo1+22)=Kalenderjaar,MONTH(OktZo1+22)=10),OktZo1+22,""))</f>
        <v>43759</v>
      </c>
      <c r="C11" s="26">
        <f>IF(DAY(OktZo1)=1,IF(AND(YEAR(OktZo1+16)=Kalenderjaar,MONTH(OktZo1+16)=10),OktZo1+16,""),IF(AND(YEAR(OktZo1+23)=Kalenderjaar,MONTH(OktZo1+23)=10),OktZo1+23,""))</f>
        <v>43760</v>
      </c>
      <c r="D11" s="26">
        <f>IF(DAY(OktZo1)=1,IF(AND(YEAR(OktZo1+17)=Kalenderjaar,MONTH(OktZo1+17)=10),OktZo1+17,""),IF(AND(YEAR(OktZo1+24)=Kalenderjaar,MONTH(OktZo1+24)=10),OktZo1+24,""))</f>
        <v>43761</v>
      </c>
      <c r="E11" s="26">
        <f>IF(DAY(OktZo1)=1,IF(AND(YEAR(OktZo1+18)=Kalenderjaar,MONTH(OktZo1+18)=10),OktZo1+18,""),IF(AND(YEAR(OktZo1+25)=Kalenderjaar,MONTH(OktZo1+25)=10),OktZo1+25,""))</f>
        <v>43762</v>
      </c>
      <c r="F11" s="26">
        <f>IF(DAY(OktZo1)=1,IF(AND(YEAR(OktZo1+19)=Kalenderjaar,MONTH(OktZo1+19)=10),OktZo1+19,""),IF(AND(YEAR(OktZo1+26)=Kalenderjaar,MONTH(OktZo1+26)=10),OktZo1+26,""))</f>
        <v>43763</v>
      </c>
      <c r="G11" s="23">
        <f>IF(DAY(OktZo1)=1,IF(AND(YEAR(OktZo1+20)=Kalenderjaar,MONTH(OktZo1+20)=10),OktZo1+20,""),IF(AND(YEAR(OktZo1+27)=Kalenderjaar,MONTH(OktZo1+27)=10),OktZo1+27,""))</f>
        <v>43764</v>
      </c>
      <c r="H11" s="23">
        <f>IF(DAY(OktZo1)=1,IF(AND(YEAR(OktZo1+21)=Kalenderjaar,MONTH(OktZo1+21)=10),OktZo1+21,""),IF(AND(YEAR(OktZo1+28)=Kalenderjaar,MONTH(OktZo1+28)=10),OktZo1+28,""))</f>
        <v>43765</v>
      </c>
      <c r="I11" s="18"/>
      <c r="J11" s="12"/>
    </row>
    <row r="12" spans="1:18" ht="64.5" customHeight="1" x14ac:dyDescent="0.25">
      <c r="A12"/>
      <c r="B12" s="27"/>
      <c r="C12" s="27"/>
      <c r="D12" s="27"/>
      <c r="E12" s="27"/>
      <c r="F12" s="27"/>
      <c r="G12" s="24"/>
      <c r="H12" s="24"/>
      <c r="I12" s="19"/>
      <c r="J12" s="14"/>
    </row>
    <row r="13" spans="1:18" ht="15" customHeight="1" x14ac:dyDescent="0.25">
      <c r="A13"/>
      <c r="B13" s="29">
        <f>IF(DAY(OktZo1)=1,IF(AND(YEAR(OktZo1+22)=Kalenderjaar,MONTH(OktZo1+22)=10),OktZo1+22,""),IF(AND(YEAR(OktZo1+29)=Kalenderjaar,MONTH(OktZo1+29)=10),OktZo1+29,""))</f>
        <v>43766</v>
      </c>
      <c r="C13" s="29">
        <f>IF(DAY(OktZo1)=1,IF(AND(YEAR(OktZo1+23)=Kalenderjaar,MONTH(OktZo1+23)=10),OktZo1+23,""),IF(AND(YEAR(OktZo1+30)=Kalenderjaar,MONTH(OktZo1+30)=10),OktZo1+30,""))</f>
        <v>43767</v>
      </c>
      <c r="D13" s="29">
        <f>IF(DAY(OktZo1)=1,IF(AND(YEAR(OktZo1+24)=Kalenderjaar,MONTH(OktZo1+24)=10),OktZo1+24,""),IF(AND(YEAR(OktZo1+31)=Kalenderjaar,MONTH(OktZo1+31)=10),OktZo1+31,""))</f>
        <v>43768</v>
      </c>
      <c r="E13" s="29">
        <f>IF(DAY(OktZo1)=1,IF(AND(YEAR(OktZo1+25)=Kalenderjaar,MONTH(OktZo1+25)=10),OktZo1+25,""),IF(AND(YEAR(OktZo1+32)=Kalenderjaar,MONTH(OktZo1+32)=10),OktZo1+32,""))</f>
        <v>43769</v>
      </c>
      <c r="F13" s="29" t="str">
        <f>IF(DAY(OktZo1)=1,IF(AND(YEAR(OktZo1+26)=Kalenderjaar,MONTH(OktZo1+26)=10),OktZo1+26,""),IF(AND(YEAR(OktZo1+33)=Kalenderjaar,MONTH(OktZo1+33)=10),OktZo1+33,""))</f>
        <v/>
      </c>
      <c r="G13" s="23" t="str">
        <f>IF(DAY(OktZo1)=1,IF(AND(YEAR(OktZo1+27)=Kalenderjaar,MONTH(OktZo1+27)=10),OktZo1+27,""),IF(AND(YEAR(OktZo1+34)=Kalenderjaar,MONTH(OktZo1+34)=10),OktZo1+34,""))</f>
        <v/>
      </c>
      <c r="H13" s="23" t="str">
        <f>IF(DAY(OktZo1)=1,IF(AND(YEAR(OktZo1+28)=Kalenderjaar,MONTH(OktZo1+28)=10),OktZo1+28,""),IF(AND(YEAR(OktZo1+35)=Kalenderjaar,MONTH(OktZo1+35)=10),OktZo1+35,""))</f>
        <v/>
      </c>
      <c r="I13" s="18"/>
      <c r="J13" s="12"/>
    </row>
    <row r="14" spans="1:18" ht="64.5" customHeight="1" x14ac:dyDescent="0.25">
      <c r="A14"/>
      <c r="B14" s="28"/>
      <c r="C14" s="28"/>
      <c r="D14" s="28"/>
      <c r="E14" s="28"/>
      <c r="F14" s="28"/>
      <c r="G14" s="24"/>
      <c r="H14" s="24"/>
      <c r="I14" s="19"/>
      <c r="J14" s="14"/>
    </row>
    <row r="15" spans="1:18" ht="15" customHeight="1" x14ac:dyDescent="0.25">
      <c r="A15"/>
      <c r="B15" s="12" t="str">
        <f>IF(DAY(OktZo1)=1,IF(AND(YEAR(OktZo1+29)=Kalenderjaar,MONTH(OktZo1+29)=10),OktZo1+29,""),IF(AND(YEAR(OktZo1+36)=Kalenderjaar,MONTH(OktZo1+36)=10),OktZo1+36,""))</f>
        <v/>
      </c>
      <c r="C15" s="12" t="str">
        <f>IF(DAY(OktZo1)=1,IF(AND(YEAR(OktZo1+30)=Kalenderjaar,MONTH(OktZo1+30)=10),OktZo1+30,""),IF(AND(YEAR(OktZo1+37)=Kalenderjaar,MONTH(OktZo1+37)=10),OktZo1+37,""))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499984740745262"/>
    <pageSetUpPr fitToPage="1"/>
  </sheetPr>
  <dimension ref="A1:R20"/>
  <sheetViews>
    <sheetView showGridLines="0" topLeftCell="A7" zoomScaleNormal="100" workbookViewId="0">
      <selection activeCell="G28" sqref="G28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UPPER(TEXT(DATE(Kalenderjaar,11,1),"mmmm jjjj"))</f>
        <v>NOVEMBER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29" t="str">
        <f>IF(DAY(NovZo1)=1,"",IF(AND(YEAR(NovZo1+1)=Kalenderjaar,MONTH(NovZo1+1)=11),NovZo1+1,""))</f>
        <v/>
      </c>
      <c r="C5" s="29" t="str">
        <f>IF(DAY(NovZo1)=1,"",IF(AND(YEAR(NovZo1+2)=Kalenderjaar,MONTH(NovZo1+2)=11),NovZo1+2,""))</f>
        <v/>
      </c>
      <c r="D5" s="29" t="str">
        <f>IF(DAY(NovZo1)=1,"",IF(AND(YEAR(NovZo1+3)=Kalenderjaar,MONTH(NovZo1+3)=11),NovZo1+3,""))</f>
        <v/>
      </c>
      <c r="E5" s="29" t="str">
        <f>IF(DAY(NovZo1)=1,"",IF(AND(YEAR(NovZo1+4)=Kalenderjaar,MONTH(NovZo1+4)=11),NovZo1+4,""))</f>
        <v/>
      </c>
      <c r="F5" s="29">
        <f>IF(DAY(NovZo1)=1,"",IF(AND(YEAR(NovZo1+5)=Kalenderjaar,MONTH(NovZo1+5)=11),NovZo1+5,""))</f>
        <v>43770</v>
      </c>
      <c r="G5" s="23">
        <f>IF(DAY(NovZo1)=1,"",IF(AND(YEAR(NovZo1+6)=Kalenderjaar,MONTH(NovZo1+6)=11),NovZo1+6,""))</f>
        <v>43771</v>
      </c>
      <c r="H5" s="23">
        <f>IF(DAY(NovZo1)=1,IF(AND(YEAR(NovZo1)=Kalenderjaar,MONTH(NovZo1)=11),NovZo1,""),IF(AND(YEAR(NovZo1+7)=Kalenderjaar,MONTH(NovZo1+7)=11),NovZo1+7,""))</f>
        <v>43772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28"/>
      <c r="C6" s="28"/>
      <c r="D6" s="28"/>
      <c r="E6" s="28"/>
      <c r="F6" s="28"/>
      <c r="G6" s="24"/>
      <c r="H6" s="24"/>
      <c r="I6" s="19"/>
      <c r="J6" s="14"/>
    </row>
    <row r="7" spans="1:18" ht="15" customHeight="1" x14ac:dyDescent="0.25">
      <c r="A7"/>
      <c r="B7" s="29">
        <f>IF(DAY(NovZo1)=1,IF(AND(YEAR(NovZo1+1)=Kalenderjaar,MONTH(NovZo1+1)=11),NovZo1+1,""),IF(AND(YEAR(NovZo1+8)=Kalenderjaar,MONTH(NovZo1+8)=11),NovZo1+8,""))</f>
        <v>43773</v>
      </c>
      <c r="C7" s="29">
        <f>IF(DAY(NovZo1)=1,IF(AND(YEAR(NovZo1+2)=Kalenderjaar,MONTH(NovZo1+2)=11),NovZo1+2,""),IF(AND(YEAR(NovZo1+9)=Kalenderjaar,MONTH(NovZo1+9)=11),NovZo1+9,""))</f>
        <v>43774</v>
      </c>
      <c r="D7" s="29">
        <f>IF(DAY(NovZo1)=1,IF(AND(YEAR(NovZo1+3)=Kalenderjaar,MONTH(NovZo1+3)=11),NovZo1+3,""),IF(AND(YEAR(NovZo1+10)=Kalenderjaar,MONTH(NovZo1+10)=11),NovZo1+10,""))</f>
        <v>43775</v>
      </c>
      <c r="E7" s="29">
        <f>IF(DAY(NovZo1)=1,IF(AND(YEAR(NovZo1+4)=Kalenderjaar,MONTH(NovZo1+4)=11),NovZo1+4,""),IF(AND(YEAR(NovZo1+11)=Kalenderjaar,MONTH(NovZo1+11)=11),NovZo1+11,""))</f>
        <v>43776</v>
      </c>
      <c r="F7" s="29">
        <f>IF(DAY(NovZo1)=1,IF(AND(YEAR(NovZo1+5)=Kalenderjaar,MONTH(NovZo1+5)=11),NovZo1+5,""),IF(AND(YEAR(NovZo1+12)=Kalenderjaar,MONTH(NovZo1+12)=11),NovZo1+12,""))</f>
        <v>43777</v>
      </c>
      <c r="G7" s="23">
        <f>IF(DAY(NovZo1)=1,IF(AND(YEAR(NovZo1+6)=Kalenderjaar,MONTH(NovZo1+6)=11),NovZo1+6,""),IF(AND(YEAR(NovZo1+13)=Kalenderjaar,MONTH(NovZo1+13)=11),NovZo1+13,""))</f>
        <v>43778</v>
      </c>
      <c r="H7" s="23">
        <f>IF(DAY(NovZo1)=1,IF(AND(YEAR(NovZo1+7)=Kalenderjaar,MONTH(NovZo1+7)=11),NovZo1+7,""),IF(AND(YEAR(NovZo1+14)=Kalenderjaar,MONTH(NovZo1+14)=11),NovZo1+14,""))</f>
        <v>43779</v>
      </c>
      <c r="I7" s="18"/>
      <c r="J7" s="12"/>
    </row>
    <row r="8" spans="1:18" ht="64.5" customHeight="1" x14ac:dyDescent="0.25">
      <c r="A8"/>
      <c r="B8" s="28"/>
      <c r="C8" s="28"/>
      <c r="D8" s="28"/>
      <c r="E8" s="28"/>
      <c r="F8" s="28"/>
      <c r="G8" s="24"/>
      <c r="H8" s="24"/>
      <c r="I8" s="19"/>
      <c r="J8" s="14"/>
    </row>
    <row r="9" spans="1:18" ht="15" customHeight="1" x14ac:dyDescent="0.25">
      <c r="A9"/>
      <c r="B9" s="29">
        <f>IF(DAY(NovZo1)=1,IF(AND(YEAR(NovZo1+8)=Kalenderjaar,MONTH(NovZo1+8)=11),NovZo1+8,""),IF(AND(YEAR(NovZo1+15)=Kalenderjaar,MONTH(NovZo1+15)=11),NovZo1+15,""))</f>
        <v>43780</v>
      </c>
      <c r="C9" s="29">
        <f>IF(DAY(NovZo1)=1,IF(AND(YEAR(NovZo1+9)=Kalenderjaar,MONTH(NovZo1+9)=11),NovZo1+9,""),IF(AND(YEAR(NovZo1+16)=Kalenderjaar,MONTH(NovZo1+16)=11),NovZo1+16,""))</f>
        <v>43781</v>
      </c>
      <c r="D9" s="29">
        <f>IF(DAY(NovZo1)=1,IF(AND(YEAR(NovZo1+10)=Kalenderjaar,MONTH(NovZo1+10)=11),NovZo1+10,""),IF(AND(YEAR(NovZo1+17)=Kalenderjaar,MONTH(NovZo1+17)=11),NovZo1+17,""))</f>
        <v>43782</v>
      </c>
      <c r="E9" s="29">
        <f>IF(DAY(NovZo1)=1,IF(AND(YEAR(NovZo1+11)=Kalenderjaar,MONTH(NovZo1+11)=11),NovZo1+11,""),IF(AND(YEAR(NovZo1+18)=Kalenderjaar,MONTH(NovZo1+18)=11),NovZo1+18,""))</f>
        <v>43783</v>
      </c>
      <c r="F9" s="29">
        <f>IF(DAY(NovZo1)=1,IF(AND(YEAR(NovZo1+12)=Kalenderjaar,MONTH(NovZo1+12)=11),NovZo1+12,""),IF(AND(YEAR(NovZo1+19)=Kalenderjaar,MONTH(NovZo1+19)=11),NovZo1+19,""))</f>
        <v>43784</v>
      </c>
      <c r="G9" s="23">
        <f>IF(DAY(NovZo1)=1,IF(AND(YEAR(NovZo1+13)=Kalenderjaar,MONTH(NovZo1+13)=11),NovZo1+13,""),IF(AND(YEAR(NovZo1+20)=Kalenderjaar,MONTH(NovZo1+20)=11),NovZo1+20,""))</f>
        <v>43785</v>
      </c>
      <c r="H9" s="23">
        <f>IF(DAY(NovZo1)=1,IF(AND(YEAR(NovZo1+14)=Kalenderjaar,MONTH(NovZo1+14)=11),NovZo1+14,""),IF(AND(YEAR(NovZo1+21)=Kalenderjaar,MONTH(NovZo1+21)=11),NovZo1+21,""))</f>
        <v>43786</v>
      </c>
      <c r="I9" s="18"/>
      <c r="J9" s="12"/>
    </row>
    <row r="10" spans="1:18" ht="64.5" customHeight="1" x14ac:dyDescent="0.25">
      <c r="A10"/>
      <c r="B10" s="28"/>
      <c r="C10" s="28"/>
      <c r="D10" s="28"/>
      <c r="E10" s="28"/>
      <c r="F10" s="28"/>
      <c r="G10" s="24"/>
      <c r="H10" s="24"/>
      <c r="I10" s="19"/>
      <c r="J10" s="14"/>
    </row>
    <row r="11" spans="1:18" ht="15" customHeight="1" x14ac:dyDescent="0.25">
      <c r="A11"/>
      <c r="B11" s="29">
        <f>IF(DAY(NovZo1)=1,IF(AND(YEAR(NovZo1+15)=Kalenderjaar,MONTH(NovZo1+15)=11),NovZo1+15,""),IF(AND(YEAR(NovZo1+22)=Kalenderjaar,MONTH(NovZo1+22)=11),NovZo1+22,""))</f>
        <v>43787</v>
      </c>
      <c r="C11" s="29">
        <f>IF(DAY(NovZo1)=1,IF(AND(YEAR(NovZo1+16)=Kalenderjaar,MONTH(NovZo1+16)=11),NovZo1+16,""),IF(AND(YEAR(NovZo1+23)=Kalenderjaar,MONTH(NovZo1+23)=11),NovZo1+23,""))</f>
        <v>43788</v>
      </c>
      <c r="D11" s="29">
        <f>IF(DAY(NovZo1)=1,IF(AND(YEAR(NovZo1+17)=Kalenderjaar,MONTH(NovZo1+17)=11),NovZo1+17,""),IF(AND(YEAR(NovZo1+24)=Kalenderjaar,MONTH(NovZo1+24)=11),NovZo1+24,""))</f>
        <v>43789</v>
      </c>
      <c r="E11" s="29">
        <f>IF(DAY(NovZo1)=1,IF(AND(YEAR(NovZo1+18)=Kalenderjaar,MONTH(NovZo1+18)=11),NovZo1+18,""),IF(AND(YEAR(NovZo1+25)=Kalenderjaar,MONTH(NovZo1+25)=11),NovZo1+25,""))</f>
        <v>43790</v>
      </c>
      <c r="F11" s="29">
        <f>IF(DAY(NovZo1)=1,IF(AND(YEAR(NovZo1+19)=Kalenderjaar,MONTH(NovZo1+19)=11),NovZo1+19,""),IF(AND(YEAR(NovZo1+26)=Kalenderjaar,MONTH(NovZo1+26)=11),NovZo1+26,""))</f>
        <v>43791</v>
      </c>
      <c r="G11" s="23">
        <f>IF(DAY(NovZo1)=1,IF(AND(YEAR(NovZo1+20)=Kalenderjaar,MONTH(NovZo1+20)=11),NovZo1+20,""),IF(AND(YEAR(NovZo1+27)=Kalenderjaar,MONTH(NovZo1+27)=11),NovZo1+27,""))</f>
        <v>43792</v>
      </c>
      <c r="H11" s="23">
        <f>IF(DAY(NovZo1)=1,IF(AND(YEAR(NovZo1+21)=Kalenderjaar,MONTH(NovZo1+21)=11),NovZo1+21,""),IF(AND(YEAR(NovZo1+28)=Kalenderjaar,MONTH(NovZo1+28)=11),NovZo1+28,""))</f>
        <v>43793</v>
      </c>
      <c r="I11" s="18"/>
      <c r="J11" s="12"/>
    </row>
    <row r="12" spans="1:18" ht="64.5" customHeight="1" x14ac:dyDescent="0.25">
      <c r="A12"/>
      <c r="B12" s="28"/>
      <c r="C12" s="28"/>
      <c r="D12" s="28"/>
      <c r="E12" s="28"/>
      <c r="F12" s="28"/>
      <c r="G12" s="24"/>
      <c r="H12" s="24"/>
      <c r="I12" s="19"/>
      <c r="J12" s="14"/>
    </row>
    <row r="13" spans="1:18" ht="15" customHeight="1" x14ac:dyDescent="0.25">
      <c r="A13"/>
      <c r="B13" s="29">
        <f>IF(DAY(NovZo1)=1,IF(AND(YEAR(NovZo1+22)=Kalenderjaar,MONTH(NovZo1+22)=11),NovZo1+22,""),IF(AND(YEAR(NovZo1+29)=Kalenderjaar,MONTH(NovZo1+29)=11),NovZo1+29,""))</f>
        <v>43794</v>
      </c>
      <c r="C13" s="29">
        <f>IF(DAY(NovZo1)=1,IF(AND(YEAR(NovZo1+23)=Kalenderjaar,MONTH(NovZo1+23)=11),NovZo1+23,""),IF(AND(YEAR(NovZo1+30)=Kalenderjaar,MONTH(NovZo1+30)=11),NovZo1+30,""))</f>
        <v>43795</v>
      </c>
      <c r="D13" s="29">
        <f>IF(DAY(NovZo1)=1,IF(AND(YEAR(NovZo1+24)=Kalenderjaar,MONTH(NovZo1+24)=11),NovZo1+24,""),IF(AND(YEAR(NovZo1+31)=Kalenderjaar,MONTH(NovZo1+31)=11),NovZo1+31,""))</f>
        <v>43796</v>
      </c>
      <c r="E13" s="29">
        <f>IF(DAY(NovZo1)=1,IF(AND(YEAR(NovZo1+25)=Kalenderjaar,MONTH(NovZo1+25)=11),NovZo1+25,""),IF(AND(YEAR(NovZo1+32)=Kalenderjaar,MONTH(NovZo1+32)=11),NovZo1+32,""))</f>
        <v>43797</v>
      </c>
      <c r="F13" s="29">
        <f>IF(DAY(NovZo1)=1,IF(AND(YEAR(NovZo1+26)=Kalenderjaar,MONTH(NovZo1+26)=11),NovZo1+26,""),IF(AND(YEAR(NovZo1+33)=Kalenderjaar,MONTH(NovZo1+33)=11),NovZo1+33,""))</f>
        <v>43798</v>
      </c>
      <c r="G13" s="23">
        <f>IF(DAY(NovZo1)=1,IF(AND(YEAR(NovZo1+27)=Kalenderjaar,MONTH(NovZo1+27)=11),NovZo1+27,""),IF(AND(YEAR(NovZo1+34)=Kalenderjaar,MONTH(NovZo1+34)=11),NovZo1+34,""))</f>
        <v>43799</v>
      </c>
      <c r="H13" s="23" t="str">
        <f>IF(DAY(NovZo1)=1,IF(AND(YEAR(NovZo1+28)=Kalenderjaar,MONTH(NovZo1+28)=11),NovZo1+28,""),IF(AND(YEAR(NovZo1+35)=Kalenderjaar,MONTH(NovZo1+35)=11),NovZo1+35,""))</f>
        <v/>
      </c>
      <c r="I13" s="18"/>
      <c r="J13" s="12"/>
    </row>
    <row r="14" spans="1:18" ht="64.5" customHeight="1" x14ac:dyDescent="0.25">
      <c r="A14"/>
      <c r="B14" s="28"/>
      <c r="C14" s="28"/>
      <c r="D14" s="28"/>
      <c r="E14" s="28"/>
      <c r="F14" s="28"/>
      <c r="G14" s="24"/>
      <c r="H14" s="24"/>
      <c r="I14" s="19"/>
      <c r="J14" s="14"/>
    </row>
    <row r="15" spans="1:18" ht="15" customHeight="1" x14ac:dyDescent="0.25">
      <c r="A15"/>
      <c r="B15" s="12" t="str">
        <f>IF(DAY(NovZo1)=1,IF(AND(YEAR(NovZo1+29)=Kalenderjaar,MONTH(NovZo1+29)=11),NovZo1+29,""),IF(AND(YEAR(NovZo1+36)=Kalenderjaar,MONTH(NovZo1+36)=11),NovZo1+36,""))</f>
        <v/>
      </c>
      <c r="C15" s="12" t="str">
        <f>IF(DAY(NovZo1)=1,IF(AND(YEAR(NovZo1+30)=Kalenderjaar,MONTH(NovZo1+30)=11),NovZo1+30,""),IF(AND(YEAR(NovZo1+37)=Kalenderjaar,MONTH(NovZo1+37)=11),NovZo1+37,""))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  <pageSetUpPr fitToPage="1"/>
  </sheetPr>
  <dimension ref="A1:R20"/>
  <sheetViews>
    <sheetView showGridLines="0" tabSelected="1" topLeftCell="A7" zoomScaleNormal="100" workbookViewId="0">
      <selection activeCell="E8" sqref="E8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UPPER(TEXT(DATE(Kalenderjaar,12,1),"mmmm jjjj"))</f>
        <v>DECEMBER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29" t="str">
        <f>IF(DAY(DecZo1)=1,"",IF(AND(YEAR(DecZo1+1)=Kalenderjaar,MONTH(DecZo1+1)=12),DecZo1+1,""))</f>
        <v/>
      </c>
      <c r="C5" s="29" t="str">
        <f>IF(DAY(DecZo1)=1,"",IF(AND(YEAR(DecZo1+2)=Kalenderjaar,MONTH(DecZo1+2)=12),DecZo1+2,""))</f>
        <v/>
      </c>
      <c r="D5" s="29" t="str">
        <f>IF(DAY(DecZo1)=1,"",IF(AND(YEAR(DecZo1+3)=Kalenderjaar,MONTH(DecZo1+3)=12),DecZo1+3,""))</f>
        <v/>
      </c>
      <c r="E5" s="29" t="str">
        <f>IF(DAY(DecZo1)=1,"",IF(AND(YEAR(DecZo1+4)=Kalenderjaar,MONTH(DecZo1+4)=12),DecZo1+4,""))</f>
        <v/>
      </c>
      <c r="F5" s="29" t="str">
        <f>IF(DAY(DecZo1)=1,"",IF(AND(YEAR(DecZo1+5)=Kalenderjaar,MONTH(DecZo1+5)=12),DecZo1+5,""))</f>
        <v/>
      </c>
      <c r="G5" s="23" t="str">
        <f>IF(DAY(DecZo1)=1,"",IF(AND(YEAR(DecZo1+6)=Kalenderjaar,MONTH(DecZo1+6)=12),DecZo1+6,""))</f>
        <v/>
      </c>
      <c r="H5" s="23">
        <f>IF(DAY(DecZo1)=1,IF(AND(YEAR(DecZo1)=Kalenderjaar,MONTH(DecZo1)=12),DecZo1,""),IF(AND(YEAR(DecZo1+7)=Kalenderjaar,MONTH(DecZo1+7)=12),DecZo1+7,""))</f>
        <v>43800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28" t="s">
        <v>9</v>
      </c>
      <c r="C6" s="28" t="s">
        <v>9</v>
      </c>
      <c r="D6" s="28" t="s">
        <v>9</v>
      </c>
      <c r="E6" s="28" t="s">
        <v>9</v>
      </c>
      <c r="F6" s="28"/>
      <c r="G6" s="24"/>
      <c r="H6" s="24"/>
      <c r="I6" s="19"/>
      <c r="J6" s="14"/>
    </row>
    <row r="7" spans="1:18" ht="15" customHeight="1" x14ac:dyDescent="0.25">
      <c r="A7"/>
      <c r="B7" s="29">
        <f>IF(DAY(DecZo1)=1,IF(AND(YEAR(DecZo1+1)=Kalenderjaar,MONTH(DecZo1+1)=12),DecZo1+1,""),IF(AND(YEAR(DecZo1+8)=Kalenderjaar,MONTH(DecZo1+8)=12),DecZo1+8,""))</f>
        <v>43801</v>
      </c>
      <c r="C7" s="29">
        <f>IF(DAY(DecZo1)=1,IF(AND(YEAR(DecZo1+2)=Kalenderjaar,MONTH(DecZo1+2)=12),DecZo1+2,""),IF(AND(YEAR(DecZo1+9)=Kalenderjaar,MONTH(DecZo1+9)=12),DecZo1+9,""))</f>
        <v>43802</v>
      </c>
      <c r="D7" s="29">
        <f>IF(DAY(DecZo1)=1,IF(AND(YEAR(DecZo1+3)=Kalenderjaar,MONTH(DecZo1+3)=12),DecZo1+3,""),IF(AND(YEAR(DecZo1+10)=Kalenderjaar,MONTH(DecZo1+10)=12),DecZo1+10,""))</f>
        <v>43803</v>
      </c>
      <c r="E7" s="29">
        <f>IF(DAY(DecZo1)=1,IF(AND(YEAR(DecZo1+4)=Kalenderjaar,MONTH(DecZo1+4)=12),DecZo1+4,""),IF(AND(YEAR(DecZo1+11)=Kalenderjaar,MONTH(DecZo1+11)=12),DecZo1+11,""))</f>
        <v>43804</v>
      </c>
      <c r="F7" s="29">
        <f>IF(DAY(DecZo1)=1,IF(AND(YEAR(DecZo1+5)=Kalenderjaar,MONTH(DecZo1+5)=12),DecZo1+5,""),IF(AND(YEAR(DecZo1+12)=Kalenderjaar,MONTH(DecZo1+12)=12),DecZo1+12,""))</f>
        <v>43805</v>
      </c>
      <c r="G7" s="23">
        <f>IF(DAY(DecZo1)=1,IF(AND(YEAR(DecZo1+6)=Kalenderjaar,MONTH(DecZo1+6)=12),DecZo1+6,""),IF(AND(YEAR(DecZo1+13)=Kalenderjaar,MONTH(DecZo1+13)=12),DecZo1+13,""))</f>
        <v>43806</v>
      </c>
      <c r="H7" s="23">
        <f>IF(DAY(DecZo1)=1,IF(AND(YEAR(DecZo1+7)=Kalenderjaar,MONTH(DecZo1+7)=12),DecZo1+7,""),IF(AND(YEAR(DecZo1+14)=Kalenderjaar,MONTH(DecZo1+14)=12),DecZo1+14,""))</f>
        <v>43807</v>
      </c>
      <c r="I7" s="18"/>
      <c r="J7" s="12"/>
    </row>
    <row r="8" spans="1:18" ht="64.5" customHeight="1" x14ac:dyDescent="0.25">
      <c r="A8"/>
      <c r="B8" s="28"/>
      <c r="C8" s="28"/>
      <c r="D8" s="28"/>
      <c r="E8" s="28"/>
      <c r="F8" s="28"/>
      <c r="G8" s="24"/>
      <c r="H8" s="24"/>
      <c r="I8" s="19"/>
      <c r="J8" s="14"/>
    </row>
    <row r="9" spans="1:18" ht="15" customHeight="1" x14ac:dyDescent="0.25">
      <c r="A9"/>
      <c r="B9" s="29">
        <f>IF(DAY(DecZo1)=1,IF(AND(YEAR(DecZo1+8)=Kalenderjaar,MONTH(DecZo1+8)=12),DecZo1+8,""),IF(AND(YEAR(DecZo1+15)=Kalenderjaar,MONTH(DecZo1+15)=12),DecZo1+15,""))</f>
        <v>43808</v>
      </c>
      <c r="C9" s="29">
        <f>IF(DAY(DecZo1)=1,IF(AND(YEAR(DecZo1+9)=Kalenderjaar,MONTH(DecZo1+9)=12),DecZo1+9,""),IF(AND(YEAR(DecZo1+16)=Kalenderjaar,MONTH(DecZo1+16)=12),DecZo1+16,""))</f>
        <v>43809</v>
      </c>
      <c r="D9" s="29">
        <f>IF(DAY(DecZo1)=1,IF(AND(YEAR(DecZo1+10)=Kalenderjaar,MONTH(DecZo1+10)=12),DecZo1+10,""),IF(AND(YEAR(DecZo1+17)=Kalenderjaar,MONTH(DecZo1+17)=12),DecZo1+17,""))</f>
        <v>43810</v>
      </c>
      <c r="E9" s="29">
        <f>IF(DAY(DecZo1)=1,IF(AND(YEAR(DecZo1+11)=Kalenderjaar,MONTH(DecZo1+11)=12),DecZo1+11,""),IF(AND(YEAR(DecZo1+18)=Kalenderjaar,MONTH(DecZo1+18)=12),DecZo1+18,""))</f>
        <v>43811</v>
      </c>
      <c r="F9" s="29">
        <f>IF(DAY(DecZo1)=1,IF(AND(YEAR(DecZo1+12)=Kalenderjaar,MONTH(DecZo1+12)=12),DecZo1+12,""),IF(AND(YEAR(DecZo1+19)=Kalenderjaar,MONTH(DecZo1+19)=12),DecZo1+19,""))</f>
        <v>43812</v>
      </c>
      <c r="G9" s="23">
        <f>IF(DAY(DecZo1)=1,IF(AND(YEAR(DecZo1+13)=Kalenderjaar,MONTH(DecZo1+13)=12),DecZo1+13,""),IF(AND(YEAR(DecZo1+20)=Kalenderjaar,MONTH(DecZo1+20)=12),DecZo1+20,""))</f>
        <v>43813</v>
      </c>
      <c r="H9" s="23">
        <f>IF(DAY(DecZo1)=1,IF(AND(YEAR(DecZo1+14)=Kalenderjaar,MONTH(DecZo1+14)=12),DecZo1+14,""),IF(AND(YEAR(DecZo1+21)=Kalenderjaar,MONTH(DecZo1+21)=12),DecZo1+21,""))</f>
        <v>43814</v>
      </c>
      <c r="I9" s="18"/>
      <c r="J9" s="12"/>
    </row>
    <row r="10" spans="1:18" ht="64.5" customHeight="1" x14ac:dyDescent="0.25">
      <c r="A10"/>
      <c r="B10" s="28"/>
      <c r="C10" s="28"/>
      <c r="D10" s="28"/>
      <c r="E10" s="28"/>
      <c r="F10" s="28"/>
      <c r="G10" s="24"/>
      <c r="H10" s="24"/>
      <c r="I10" s="19"/>
      <c r="J10" s="14"/>
    </row>
    <row r="11" spans="1:18" ht="15" customHeight="1" x14ac:dyDescent="0.25">
      <c r="A11"/>
      <c r="B11" s="29">
        <f>IF(DAY(DecZo1)=1,IF(AND(YEAR(DecZo1+15)=Kalenderjaar,MONTH(DecZo1+15)=12),DecZo1+15,""),IF(AND(YEAR(DecZo1+22)=Kalenderjaar,MONTH(DecZo1+22)=12),DecZo1+22,""))</f>
        <v>43815</v>
      </c>
      <c r="C11" s="29">
        <f>IF(DAY(DecZo1)=1,IF(AND(YEAR(DecZo1+16)=Kalenderjaar,MONTH(DecZo1+16)=12),DecZo1+16,""),IF(AND(YEAR(DecZo1+23)=Kalenderjaar,MONTH(DecZo1+23)=12),DecZo1+23,""))</f>
        <v>43816</v>
      </c>
      <c r="D11" s="29">
        <f>IF(DAY(DecZo1)=1,IF(AND(YEAR(DecZo1+17)=Kalenderjaar,MONTH(DecZo1+17)=12),DecZo1+17,""),IF(AND(YEAR(DecZo1+24)=Kalenderjaar,MONTH(DecZo1+24)=12),DecZo1+24,""))</f>
        <v>43817</v>
      </c>
      <c r="E11" s="29">
        <f>IF(DAY(DecZo1)=1,IF(AND(YEAR(DecZo1+18)=Kalenderjaar,MONTH(DecZo1+18)=12),DecZo1+18,""),IF(AND(YEAR(DecZo1+25)=Kalenderjaar,MONTH(DecZo1+25)=12),DecZo1+25,""))</f>
        <v>43818</v>
      </c>
      <c r="F11" s="29">
        <f>IF(DAY(DecZo1)=1,IF(AND(YEAR(DecZo1+19)=Kalenderjaar,MONTH(DecZo1+19)=12),DecZo1+19,""),IF(AND(YEAR(DecZo1+26)=Kalenderjaar,MONTH(DecZo1+26)=12),DecZo1+26,""))</f>
        <v>43819</v>
      </c>
      <c r="G11" s="23">
        <f>IF(DAY(DecZo1)=1,IF(AND(YEAR(DecZo1+20)=Kalenderjaar,MONTH(DecZo1+20)=12),DecZo1+20,""),IF(AND(YEAR(DecZo1+27)=Kalenderjaar,MONTH(DecZo1+27)=12),DecZo1+27,""))</f>
        <v>43820</v>
      </c>
      <c r="H11" s="23">
        <f>IF(DAY(DecZo1)=1,IF(AND(YEAR(DecZo1+21)=Kalenderjaar,MONTH(DecZo1+21)=12),DecZo1+21,""),IF(AND(YEAR(DecZo1+28)=Kalenderjaar,MONTH(DecZo1+28)=12),DecZo1+28,""))</f>
        <v>43821</v>
      </c>
      <c r="I11" s="18"/>
      <c r="J11" s="12"/>
    </row>
    <row r="12" spans="1:18" ht="64.5" customHeight="1" x14ac:dyDescent="0.25">
      <c r="A12"/>
      <c r="B12" s="28"/>
      <c r="C12" s="28"/>
      <c r="D12" s="28"/>
      <c r="E12" s="32"/>
      <c r="F12" s="28"/>
      <c r="G12" s="24"/>
      <c r="H12" s="24"/>
      <c r="I12" s="19"/>
      <c r="J12" s="14"/>
    </row>
    <row r="13" spans="1:18" ht="15" customHeight="1" x14ac:dyDescent="0.25">
      <c r="A13"/>
      <c r="B13" s="26">
        <f>IF(DAY(DecZo1)=1,IF(AND(YEAR(DecZo1+22)=Kalenderjaar,MONTH(DecZo1+22)=12),DecZo1+22,""),IF(AND(YEAR(DecZo1+29)=Kalenderjaar,MONTH(DecZo1+29)=12),DecZo1+29,""))</f>
        <v>43822</v>
      </c>
      <c r="C13" s="26">
        <f>IF(DAY(DecZo1)=1,IF(AND(YEAR(DecZo1+23)=Kalenderjaar,MONTH(DecZo1+23)=12),DecZo1+23,""),IF(AND(YEAR(DecZo1+30)=Kalenderjaar,MONTH(DecZo1+30)=12),DecZo1+30,""))</f>
        <v>43823</v>
      </c>
      <c r="D13" s="26">
        <f>IF(DAY(DecZo1)=1,IF(AND(YEAR(DecZo1+24)=Kalenderjaar,MONTH(DecZo1+24)=12),DecZo1+24,""),IF(AND(YEAR(DecZo1+31)=Kalenderjaar,MONTH(DecZo1+31)=12),DecZo1+31,""))</f>
        <v>43824</v>
      </c>
      <c r="E13" s="26">
        <f>IF(DAY(DecZo1)=1,IF(AND(YEAR(DecZo1+25)=Kalenderjaar,MONTH(DecZo1+25)=12),DecZo1+25,""),IF(AND(YEAR(DecZo1+32)=Kalenderjaar,MONTH(DecZo1+32)=12),DecZo1+32,""))</f>
        <v>43825</v>
      </c>
      <c r="F13" s="26">
        <f>IF(DAY(DecZo1)=1,IF(AND(YEAR(DecZo1+26)=Kalenderjaar,MONTH(DecZo1+26)=12),DecZo1+26,""),IF(AND(YEAR(DecZo1+33)=Kalenderjaar,MONTH(DecZo1+33)=12),DecZo1+33,""))</f>
        <v>43826</v>
      </c>
      <c r="G13" s="23">
        <f>IF(DAY(DecZo1)=1,IF(AND(YEAR(DecZo1+27)=Kalenderjaar,MONTH(DecZo1+27)=12),DecZo1+27,""),IF(AND(YEAR(DecZo1+34)=Kalenderjaar,MONTH(DecZo1+34)=12),DecZo1+34,""))</f>
        <v>43827</v>
      </c>
      <c r="H13" s="23">
        <f>IF(DAY(DecZo1)=1,IF(AND(YEAR(DecZo1+28)=Kalenderjaar,MONTH(DecZo1+28)=12),DecZo1+28,""),IF(AND(YEAR(DecZo1+35)=Kalenderjaar,MONTH(DecZo1+35)=12),DecZo1+35,""))</f>
        <v>43828</v>
      </c>
      <c r="I13" s="18"/>
      <c r="J13" s="12"/>
    </row>
    <row r="14" spans="1:18" ht="64.5" customHeight="1" x14ac:dyDescent="0.25">
      <c r="A14"/>
      <c r="B14" s="27"/>
      <c r="C14" s="27"/>
      <c r="D14" s="27"/>
      <c r="E14" s="27"/>
      <c r="F14" s="27"/>
      <c r="G14" s="24"/>
      <c r="H14" s="24"/>
      <c r="I14" s="19"/>
      <c r="J14" s="14"/>
    </row>
    <row r="15" spans="1:18" ht="15" customHeight="1" x14ac:dyDescent="0.25">
      <c r="A15"/>
      <c r="B15" s="26">
        <f>IF(DAY(DecZo1)=1,IF(AND(YEAR(DecZo1+29)=Kalenderjaar,MONTH(DecZo1+29)=12),DecZo1+29,""),IF(AND(YEAR(DecZo1+36)=Kalenderjaar,MONTH(DecZo1+36)=12),DecZo1+36,""))</f>
        <v>43829</v>
      </c>
      <c r="C15" s="26">
        <f>IF(DAY(DecZo1)=1,IF(AND(YEAR(DecZo1+30)=Kalenderjaar,MONTH(DecZo1+30)=12),DecZo1+30,""),IF(AND(YEAR(DecZo1+37)=Kalenderjaar,MONTH(DecZo1+37)=12),DecZo1+37,""))</f>
        <v>43830</v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27"/>
      <c r="C16" s="27"/>
      <c r="D16" s="33"/>
      <c r="E16" s="33"/>
      <c r="F16" s="33"/>
      <c r="G16" s="33"/>
      <c r="H16" s="33"/>
      <c r="I16" s="21"/>
      <c r="J16" s="15"/>
    </row>
    <row r="17" spans="3:5" ht="22.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  <pageSetUpPr fitToPage="1"/>
  </sheetPr>
  <dimension ref="A1:R20"/>
  <sheetViews>
    <sheetView showGridLines="0" topLeftCell="B1" zoomScaleNormal="100" workbookViewId="0">
      <selection activeCell="G3" sqref="G3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UPPER(TEXT(DATE(Kalenderjaar,2,1),"mmmm jjjj"))</f>
        <v>FEBRUARI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12" t="str">
        <f>IF(DAY(FebZo1)=1,"",IF(AND(YEAR(FebZo1+1)=Kalenderjaar,MONTH(FebZo1+1)=2),FebZo1+1,""))</f>
        <v/>
      </c>
      <c r="C5" s="12" t="str">
        <f>IF(DAY(FebZo1)=1,"",IF(AND(YEAR(FebZo1+2)=Kalenderjaar,MONTH(FebZo1+2)=2),FebZo1+2,""))</f>
        <v/>
      </c>
      <c r="D5" s="12" t="str">
        <f>IF(DAY(FebZo1)=1,"",IF(AND(YEAR(FebZo1+3)=Kalenderjaar,MONTH(FebZo1+3)=2),FebZo1+3,""))</f>
        <v/>
      </c>
      <c r="E5" s="12" t="str">
        <f>IF(DAY(FebZo1)=1,"",IF(AND(YEAR(FebZo1+4)=Kalenderjaar,MONTH(FebZo1+4)=2),FebZo1+4,""))</f>
        <v/>
      </c>
      <c r="F5" s="12">
        <f>IF(DAY(FebZo1)=1,"",IF(AND(YEAR(FebZo1+5)=Kalenderjaar,MONTH(FebZo1+5)=2),FebZo1+5,""))</f>
        <v>43497</v>
      </c>
      <c r="G5" s="23">
        <f>IF(DAY(FebZo1)=1,"",IF(AND(YEAR(FebZo1+6)=Kalenderjaar,MONTH(FebZo1+6)=2),FebZo1+6,""))</f>
        <v>43498</v>
      </c>
      <c r="H5" s="23">
        <f>IF(DAY(FebZo1)=1,IF(AND(YEAR(FebZo1)=Kalenderjaar,MONTH(FebZo1)=2),FebZo1,""),IF(AND(YEAR(FebZo1+7)=Kalenderjaar,MONTH(FebZo1+7)=2),FebZo1+7,""))</f>
        <v>43499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13"/>
      <c r="C6" s="13"/>
      <c r="D6" s="13"/>
      <c r="E6" s="13"/>
      <c r="F6" s="13"/>
      <c r="G6" s="24"/>
      <c r="H6" s="24"/>
      <c r="I6" s="19"/>
      <c r="J6" s="14"/>
    </row>
    <row r="7" spans="1:18" ht="15" customHeight="1" x14ac:dyDescent="0.25">
      <c r="A7"/>
      <c r="B7" s="12">
        <f>IF(DAY(FebZo1)=1,IF(AND(YEAR(FebZo1+1)=Kalenderjaar,MONTH(FebZo1+1)=2),FebZo1+1,""),IF(AND(YEAR(FebZo1+8)=Kalenderjaar,MONTH(FebZo1+8)=2),FebZo1+8,""))</f>
        <v>43500</v>
      </c>
      <c r="C7" s="12">
        <f>IF(DAY(FebZo1)=1,IF(AND(YEAR(FebZo1+2)=Kalenderjaar,MONTH(FebZo1+2)=2),FebZo1+2,""),IF(AND(YEAR(FebZo1+9)=Kalenderjaar,MONTH(FebZo1+9)=2),FebZo1+9,""))</f>
        <v>43501</v>
      </c>
      <c r="D7" s="12">
        <f>IF(DAY(FebZo1)=1,IF(AND(YEAR(FebZo1+3)=Kalenderjaar,MONTH(FebZo1+3)=2),FebZo1+3,""),IF(AND(YEAR(FebZo1+10)=Kalenderjaar,MONTH(FebZo1+10)=2),FebZo1+10,""))</f>
        <v>43502</v>
      </c>
      <c r="E7" s="12">
        <f>IF(DAY(FebZo1)=1,IF(AND(YEAR(FebZo1+4)=Kalenderjaar,MONTH(FebZo1+4)=2),FebZo1+4,""),IF(AND(YEAR(FebZo1+11)=Kalenderjaar,MONTH(FebZo1+11)=2),FebZo1+11,""))</f>
        <v>43503</v>
      </c>
      <c r="F7" s="12">
        <f>IF(DAY(FebZo1)=1,IF(AND(YEAR(FebZo1+5)=Kalenderjaar,MONTH(FebZo1+5)=2),FebZo1+5,""),IF(AND(YEAR(FebZo1+12)=Kalenderjaar,MONTH(FebZo1+12)=2),FebZo1+12,""))</f>
        <v>43504</v>
      </c>
      <c r="G7" s="23">
        <f>IF(DAY(FebZo1)=1,IF(AND(YEAR(FebZo1+6)=Kalenderjaar,MONTH(FebZo1+6)=2),FebZo1+6,""),IF(AND(YEAR(FebZo1+13)=Kalenderjaar,MONTH(FebZo1+13)=2),FebZo1+13,""))</f>
        <v>43505</v>
      </c>
      <c r="H7" s="23">
        <f>IF(DAY(FebZo1)=1,IF(AND(YEAR(FebZo1+7)=Kalenderjaar,MONTH(FebZo1+7)=2),FebZo1+7,""),IF(AND(YEAR(FebZo1+14)=Kalenderjaar,MONTH(FebZo1+14)=2),FebZo1+14,""))</f>
        <v>43506</v>
      </c>
      <c r="I7" s="18"/>
      <c r="J7" s="12"/>
    </row>
    <row r="8" spans="1:18" ht="64.5" customHeight="1" x14ac:dyDescent="0.25">
      <c r="A8"/>
      <c r="B8" s="13"/>
      <c r="C8" s="13"/>
      <c r="D8" s="13"/>
      <c r="E8" s="13"/>
      <c r="F8" s="13"/>
      <c r="G8" s="24"/>
      <c r="H8" s="24"/>
      <c r="I8" s="19"/>
      <c r="J8" s="14"/>
    </row>
    <row r="9" spans="1:18" ht="15" customHeight="1" x14ac:dyDescent="0.25">
      <c r="A9"/>
      <c r="B9" s="12">
        <f>IF(DAY(FebZo1)=1,IF(AND(YEAR(FebZo1+8)=Kalenderjaar,MONTH(FebZo1+8)=2),FebZo1+8,""),IF(AND(YEAR(FebZo1+15)=Kalenderjaar,MONTH(FebZo1+15)=2),FebZo1+15,""))</f>
        <v>43507</v>
      </c>
      <c r="C9" s="12">
        <f>IF(DAY(FebZo1)=1,IF(AND(YEAR(FebZo1+9)=Kalenderjaar,MONTH(FebZo1+9)=2),FebZo1+9,""),IF(AND(YEAR(FebZo1+16)=Kalenderjaar,MONTH(FebZo1+16)=2),FebZo1+16,""))</f>
        <v>43508</v>
      </c>
      <c r="D9" s="12">
        <f>IF(DAY(FebZo1)=1,IF(AND(YEAR(FebZo1+10)=Kalenderjaar,MONTH(FebZo1+10)=2),FebZo1+10,""),IF(AND(YEAR(FebZo1+17)=Kalenderjaar,MONTH(FebZo1+17)=2),FebZo1+17,""))</f>
        <v>43509</v>
      </c>
      <c r="E9" s="12">
        <f>IF(DAY(FebZo1)=1,IF(AND(YEAR(FebZo1+11)=Kalenderjaar,MONTH(FebZo1+11)=2),FebZo1+11,""),IF(AND(YEAR(FebZo1+18)=Kalenderjaar,MONTH(FebZo1+18)=2),FebZo1+18,""))</f>
        <v>43510</v>
      </c>
      <c r="F9" s="12">
        <f>IF(DAY(FebZo1)=1,IF(AND(YEAR(FebZo1+12)=Kalenderjaar,MONTH(FebZo1+12)=2),FebZo1+12,""),IF(AND(YEAR(FebZo1+19)=Kalenderjaar,MONTH(FebZo1+19)=2),FebZo1+19,""))</f>
        <v>43511</v>
      </c>
      <c r="G9" s="23">
        <f>IF(DAY(FebZo1)=1,IF(AND(YEAR(FebZo1+13)=Kalenderjaar,MONTH(FebZo1+13)=2),FebZo1+13,""),IF(AND(YEAR(FebZo1+20)=Kalenderjaar,MONTH(FebZo1+20)=2),FebZo1+20,""))</f>
        <v>43512</v>
      </c>
      <c r="H9" s="23">
        <f>IF(DAY(FebZo1)=1,IF(AND(YEAR(FebZo1+14)=Kalenderjaar,MONTH(FebZo1+14)=2),FebZo1+14,""),IF(AND(YEAR(FebZo1+21)=Kalenderjaar,MONTH(FebZo1+21)=2),FebZo1+21,""))</f>
        <v>43513</v>
      </c>
      <c r="I9" s="18"/>
      <c r="J9" s="12"/>
    </row>
    <row r="10" spans="1:18" ht="64.5" customHeight="1" x14ac:dyDescent="0.25">
      <c r="A10"/>
      <c r="B10" s="13"/>
      <c r="C10" s="13"/>
      <c r="D10" s="13"/>
      <c r="E10" s="13"/>
      <c r="F10" s="13"/>
      <c r="G10" s="24"/>
      <c r="H10" s="24"/>
      <c r="I10" s="19"/>
      <c r="J10" s="14"/>
    </row>
    <row r="11" spans="1:18" ht="15" customHeight="1" x14ac:dyDescent="0.25">
      <c r="A11"/>
      <c r="B11" s="12">
        <f>IF(DAY(FebZo1)=1,IF(AND(YEAR(FebZo1+15)=Kalenderjaar,MONTH(FebZo1+15)=2),FebZo1+15,""),IF(AND(YEAR(FebZo1+22)=Kalenderjaar,MONTH(FebZo1+22)=2),FebZo1+22,""))</f>
        <v>43514</v>
      </c>
      <c r="C11" s="12">
        <f>IF(DAY(FebZo1)=1,IF(AND(YEAR(FebZo1+16)=Kalenderjaar,MONTH(FebZo1+16)=2),FebZo1+16,""),IF(AND(YEAR(FebZo1+23)=Kalenderjaar,MONTH(FebZo1+23)=2),FebZo1+23,""))</f>
        <v>43515</v>
      </c>
      <c r="D11" s="12">
        <f>IF(DAY(FebZo1)=1,IF(AND(YEAR(FebZo1+17)=Kalenderjaar,MONTH(FebZo1+17)=2),FebZo1+17,""),IF(AND(YEAR(FebZo1+24)=Kalenderjaar,MONTH(FebZo1+24)=2),FebZo1+24,""))</f>
        <v>43516</v>
      </c>
      <c r="E11" s="12">
        <f>IF(DAY(FebZo1)=1,IF(AND(YEAR(FebZo1+18)=Kalenderjaar,MONTH(FebZo1+18)=2),FebZo1+18,""),IF(AND(YEAR(FebZo1+25)=Kalenderjaar,MONTH(FebZo1+25)=2),FebZo1+25,""))</f>
        <v>43517</v>
      </c>
      <c r="F11" s="12">
        <f>IF(DAY(FebZo1)=1,IF(AND(YEAR(FebZo1+19)=Kalenderjaar,MONTH(FebZo1+19)=2),FebZo1+19,""),IF(AND(YEAR(FebZo1+26)=Kalenderjaar,MONTH(FebZo1+26)=2),FebZo1+26,""))</f>
        <v>43518</v>
      </c>
      <c r="G11" s="23">
        <f>IF(DAY(FebZo1)=1,IF(AND(YEAR(FebZo1+20)=Kalenderjaar,MONTH(FebZo1+20)=2),FebZo1+20,""),IF(AND(YEAR(FebZo1+27)=Kalenderjaar,MONTH(FebZo1+27)=2),FebZo1+27,""))</f>
        <v>43519</v>
      </c>
      <c r="H11" s="23">
        <f>IF(DAY(FebZo1)=1,IF(AND(YEAR(FebZo1+21)=Kalenderjaar,MONTH(FebZo1+21)=2),FebZo1+21,""),IF(AND(YEAR(FebZo1+28)=Kalenderjaar,MONTH(FebZo1+28)=2),FebZo1+28,""))</f>
        <v>43520</v>
      </c>
      <c r="I11" s="18"/>
      <c r="J11" s="12"/>
    </row>
    <row r="12" spans="1:18" ht="64.5" customHeight="1" x14ac:dyDescent="0.25">
      <c r="A12"/>
      <c r="B12" s="13"/>
      <c r="C12" s="13"/>
      <c r="D12" s="13"/>
      <c r="E12" s="13"/>
      <c r="F12" s="13"/>
      <c r="G12" s="24"/>
      <c r="H12" s="24"/>
      <c r="I12" s="19"/>
      <c r="J12" s="14"/>
    </row>
    <row r="13" spans="1:18" ht="15" customHeight="1" x14ac:dyDescent="0.25">
      <c r="A13"/>
      <c r="B13" s="12">
        <f>IF(DAY(FebZo1)=1,IF(AND(YEAR(FebZo1+22)=Kalenderjaar,MONTH(FebZo1+22)=2),FebZo1+22,""),IF(AND(YEAR(FebZo1+29)=Kalenderjaar,MONTH(FebZo1+29)=2),FebZo1+29,""))</f>
        <v>43521</v>
      </c>
      <c r="C13" s="12">
        <f>IF(DAY(FebZo1)=1,IF(AND(YEAR(FebZo1+23)=Kalenderjaar,MONTH(FebZo1+23)=2),FebZo1+23,""),IF(AND(YEAR(FebZo1+30)=Kalenderjaar,MONTH(FebZo1+30)=2),FebZo1+30,""))</f>
        <v>43522</v>
      </c>
      <c r="D13" s="12">
        <f>IF(DAY(FebZo1)=1,IF(AND(YEAR(FebZo1+24)=Kalenderjaar,MONTH(FebZo1+24)=2),FebZo1+24,""),IF(AND(YEAR(FebZo1+31)=Kalenderjaar,MONTH(FebZo1+31)=2),FebZo1+31,""))</f>
        <v>43523</v>
      </c>
      <c r="E13" s="12">
        <f>IF(DAY(FebZo1)=1,IF(AND(YEAR(FebZo1+25)=Kalenderjaar,MONTH(FebZo1+25)=2),FebZo1+25,""),IF(AND(YEAR(FebZo1+32)=Kalenderjaar,MONTH(FebZo1+32)=2),FebZo1+32,""))</f>
        <v>43524</v>
      </c>
      <c r="F13" s="12" t="str">
        <f>IF(DAY(FebZo1)=1,IF(AND(YEAR(FebZo1+26)=Kalenderjaar,MONTH(FebZo1+26)=2),FebZo1+26,""),IF(AND(YEAR(FebZo1+33)=Kalenderjaar,MONTH(FebZo1+33)=2),FebZo1+33,""))</f>
        <v/>
      </c>
      <c r="G13" s="23" t="str">
        <f>IF(DAY(FebZo1)=1,IF(AND(YEAR(FebZo1+27)=Kalenderjaar,MONTH(FebZo1+27)=2),FebZo1+27,""),IF(AND(YEAR(FebZo1+34)=Kalenderjaar,MONTH(FebZo1+34)=2),FebZo1+34,""))</f>
        <v/>
      </c>
      <c r="H13" s="23" t="str">
        <f>IF(DAY(FebZo1)=1,IF(AND(YEAR(FebZo1+28)=Kalenderjaar,MONTH(FebZo1+28)=2),FebZo1+28,""),IF(AND(YEAR(FebZo1+35)=Kalenderjaar,MONTH(FebZo1+35)=2),FebZo1+35,""))</f>
        <v/>
      </c>
      <c r="I13" s="18"/>
      <c r="J13" s="12"/>
    </row>
    <row r="14" spans="1:18" ht="64.5" customHeight="1" x14ac:dyDescent="0.25">
      <c r="A14"/>
      <c r="B14" s="13"/>
      <c r="C14" s="13"/>
      <c r="D14" s="13"/>
      <c r="E14" s="13"/>
      <c r="F14" s="13"/>
      <c r="G14" s="24"/>
      <c r="H14" s="24"/>
      <c r="I14" s="19"/>
      <c r="J14" s="14"/>
    </row>
    <row r="15" spans="1:18" ht="15" customHeight="1" x14ac:dyDescent="0.25">
      <c r="A15"/>
      <c r="B15" s="12" t="str">
        <f>IF(DAY(FebZo1)=1,IF(AND(YEAR(FebZo1+29)=Kalenderjaar,MONTH(FebZo1+29)=2),FebZo1+29,""),IF(AND(YEAR(FebZo1+36)=Kalenderjaar,MONTH(FebZo1+36)=2),FebZo1+36,""))</f>
        <v/>
      </c>
      <c r="C15" s="12" t="str">
        <f>IF(DAY(FebZo1)=1,IF(AND(YEAR(FebZo1+30)=Kalenderjaar,MONTH(FebZo1+30)=2),FebZo1+30,""),IF(AND(YEAR(FebZo1+37)=Kalenderjaar,MONTH(FebZo1+37)=2),FebZo1+37,""))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  <pageSetUpPr fitToPage="1"/>
  </sheetPr>
  <dimension ref="A1:R20"/>
  <sheetViews>
    <sheetView showGridLines="0" zoomScaleNormal="100" workbookViewId="0">
      <selection activeCell="G3" sqref="G3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UPPER(TEXT(DATE(Kalenderjaar,3,1),"mmmm jjjj"))</f>
        <v>MAART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12" t="str">
        <f>IF(DAY(MrtZo1)=1,"",IF(AND(YEAR(MrtZo1+1)=Kalenderjaar,MONTH(MrtZo1+1)=3),MrtZo1+1,""))</f>
        <v/>
      </c>
      <c r="C5" s="12" t="str">
        <f>IF(DAY(MrtZo1)=1,"",IF(AND(YEAR(MrtZo1+2)=Kalenderjaar,MONTH(MrtZo1+2)=3),MrtZo1+2,""))</f>
        <v/>
      </c>
      <c r="D5" s="12" t="str">
        <f>IF(DAY(MrtZo1)=1,"",IF(AND(YEAR(MrtZo1+3)=Kalenderjaar,MONTH(MrtZo1+3)=3),MrtZo1+3,""))</f>
        <v/>
      </c>
      <c r="E5" s="12" t="str">
        <f>IF(DAY(MrtZo1)=1,"",IF(AND(YEAR(MrtZo1+4)=Kalenderjaar,MONTH(MrtZo1+4)=3),MrtZo1+4,""))</f>
        <v/>
      </c>
      <c r="F5" s="12">
        <f>IF(DAY(MrtZo1)=1,"",IF(AND(YEAR(MrtZo1+5)=Kalenderjaar,MONTH(MrtZo1+5)=3),MrtZo1+5,""))</f>
        <v>43525</v>
      </c>
      <c r="G5" s="23">
        <f>IF(DAY(MrtZo1)=1,"",IF(AND(YEAR(MrtZo1+6)=Kalenderjaar,MONTH(MrtZo1+6)=3),MrtZo1+6,""))</f>
        <v>43526</v>
      </c>
      <c r="H5" s="23">
        <f>IF(DAY(MrtZo1)=1,IF(AND(YEAR(MrtZo1)=Kalenderjaar,MONTH(MrtZo1)=3),MrtZo1,""),IF(AND(YEAR(MrtZo1+7)=Kalenderjaar,MONTH(MrtZo1+7)=3),MrtZo1+7,""))</f>
        <v>43527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13"/>
      <c r="C6" s="13"/>
      <c r="D6" s="13"/>
      <c r="E6" s="13"/>
      <c r="F6" s="13"/>
      <c r="G6" s="24"/>
      <c r="H6" s="24"/>
      <c r="I6" s="19"/>
      <c r="J6" s="14"/>
    </row>
    <row r="7" spans="1:18" ht="15" customHeight="1" x14ac:dyDescent="0.25">
      <c r="A7"/>
      <c r="B7" s="12">
        <f>IF(DAY(MrtZo1)=1,IF(AND(YEAR(MrtZo1+1)=Kalenderjaar,MONTH(MrtZo1+1)=3),MrtZo1+1,""),IF(AND(YEAR(MrtZo1+8)=Kalenderjaar,MONTH(MrtZo1+8)=3),MrtZo1+8,""))</f>
        <v>43528</v>
      </c>
      <c r="C7" s="12">
        <f>IF(DAY(MrtZo1)=1,IF(AND(YEAR(MrtZo1+2)=Kalenderjaar,MONTH(MrtZo1+2)=3),MrtZo1+2,""),IF(AND(YEAR(MrtZo1+9)=Kalenderjaar,MONTH(MrtZo1+9)=3),MrtZo1+9,""))</f>
        <v>43529</v>
      </c>
      <c r="D7" s="12">
        <f>IF(DAY(MrtZo1)=1,IF(AND(YEAR(MrtZo1+3)=Kalenderjaar,MONTH(MrtZo1+3)=3),MrtZo1+3,""),IF(AND(YEAR(MrtZo1+10)=Kalenderjaar,MONTH(MrtZo1+10)=3),MrtZo1+10,""))</f>
        <v>43530</v>
      </c>
      <c r="E7" s="12">
        <f>IF(DAY(MrtZo1)=1,IF(AND(YEAR(MrtZo1+4)=Kalenderjaar,MONTH(MrtZo1+4)=3),MrtZo1+4,""),IF(AND(YEAR(MrtZo1+11)=Kalenderjaar,MONTH(MrtZo1+11)=3),MrtZo1+11,""))</f>
        <v>43531</v>
      </c>
      <c r="F7" s="12">
        <f>IF(DAY(MrtZo1)=1,IF(AND(YEAR(MrtZo1+5)=Kalenderjaar,MONTH(MrtZo1+5)=3),MrtZo1+5,""),IF(AND(YEAR(MrtZo1+12)=Kalenderjaar,MONTH(MrtZo1+12)=3),MrtZo1+12,""))</f>
        <v>43532</v>
      </c>
      <c r="G7" s="23">
        <f>IF(DAY(MrtZo1)=1,IF(AND(YEAR(MrtZo1+6)=Kalenderjaar,MONTH(MrtZo1+6)=3),MrtZo1+6,""),IF(AND(YEAR(MrtZo1+13)=Kalenderjaar,MONTH(MrtZo1+13)=3),MrtZo1+13,""))</f>
        <v>43533</v>
      </c>
      <c r="H7" s="23">
        <f>IF(DAY(MrtZo1)=1,IF(AND(YEAR(MrtZo1+7)=Kalenderjaar,MONTH(MrtZo1+7)=3),MrtZo1+7,""),IF(AND(YEAR(MrtZo1+14)=Kalenderjaar,MONTH(MrtZo1+14)=3),MrtZo1+14,""))</f>
        <v>43534</v>
      </c>
      <c r="I7" s="18"/>
      <c r="J7" s="12"/>
    </row>
    <row r="8" spans="1:18" ht="64.5" customHeight="1" x14ac:dyDescent="0.25">
      <c r="A8"/>
      <c r="B8" s="13"/>
      <c r="C8" s="13"/>
      <c r="D8" s="13"/>
      <c r="E8" s="13"/>
      <c r="F8" s="13"/>
      <c r="G8" s="24"/>
      <c r="H8" s="24"/>
      <c r="I8" s="19"/>
      <c r="J8" s="14"/>
    </row>
    <row r="9" spans="1:18" ht="15" customHeight="1" x14ac:dyDescent="0.25">
      <c r="A9"/>
      <c r="B9" s="12">
        <f>IF(DAY(MrtZo1)=1,IF(AND(YEAR(MrtZo1+8)=Kalenderjaar,MONTH(MrtZo1+8)=3),MrtZo1+8,""),IF(AND(YEAR(MrtZo1+15)=Kalenderjaar,MONTH(MrtZo1+15)=3),MrtZo1+15,""))</f>
        <v>43535</v>
      </c>
      <c r="C9" s="12">
        <f>IF(DAY(MrtZo1)=1,IF(AND(YEAR(MrtZo1+9)=Kalenderjaar,MONTH(MrtZo1+9)=3),MrtZo1+9,""),IF(AND(YEAR(MrtZo1+16)=Kalenderjaar,MONTH(MrtZo1+16)=3),MrtZo1+16,""))</f>
        <v>43536</v>
      </c>
      <c r="D9" s="12">
        <f>IF(DAY(MrtZo1)=1,IF(AND(YEAR(MrtZo1+10)=Kalenderjaar,MONTH(MrtZo1+10)=3),MrtZo1+10,""),IF(AND(YEAR(MrtZo1+17)=Kalenderjaar,MONTH(MrtZo1+17)=3),MrtZo1+17,""))</f>
        <v>43537</v>
      </c>
      <c r="E9" s="12">
        <f>IF(DAY(MrtZo1)=1,IF(AND(YEAR(MrtZo1+11)=Kalenderjaar,MONTH(MrtZo1+11)=3),MrtZo1+11,""),IF(AND(YEAR(MrtZo1+18)=Kalenderjaar,MONTH(MrtZo1+18)=3),MrtZo1+18,""))</f>
        <v>43538</v>
      </c>
      <c r="F9" s="12">
        <f>IF(DAY(MrtZo1)=1,IF(AND(YEAR(MrtZo1+12)=Kalenderjaar,MONTH(MrtZo1+12)=3),MrtZo1+12,""),IF(AND(YEAR(MrtZo1+19)=Kalenderjaar,MONTH(MrtZo1+19)=3),MrtZo1+19,""))</f>
        <v>43539</v>
      </c>
      <c r="G9" s="23">
        <f>IF(DAY(MrtZo1)=1,IF(AND(YEAR(MrtZo1+13)=Kalenderjaar,MONTH(MrtZo1+13)=3),MrtZo1+13,""),IF(AND(YEAR(MrtZo1+20)=Kalenderjaar,MONTH(MrtZo1+20)=3),MrtZo1+20,""))</f>
        <v>43540</v>
      </c>
      <c r="H9" s="23">
        <f>IF(DAY(MrtZo1)=1,IF(AND(YEAR(MrtZo1+14)=Kalenderjaar,MONTH(MrtZo1+14)=3),MrtZo1+14,""),IF(AND(YEAR(MrtZo1+21)=Kalenderjaar,MONTH(MrtZo1+21)=3),MrtZo1+21,""))</f>
        <v>43541</v>
      </c>
      <c r="I9" s="18"/>
      <c r="J9" s="12"/>
    </row>
    <row r="10" spans="1:18" ht="64.5" customHeight="1" x14ac:dyDescent="0.25">
      <c r="A10"/>
      <c r="B10" s="13"/>
      <c r="C10" s="13"/>
      <c r="D10" s="13"/>
      <c r="E10" s="13"/>
      <c r="F10" s="13"/>
      <c r="G10" s="24"/>
      <c r="H10" s="24"/>
      <c r="I10" s="19"/>
      <c r="J10" s="14"/>
    </row>
    <row r="11" spans="1:18" ht="15" customHeight="1" x14ac:dyDescent="0.25">
      <c r="A11"/>
      <c r="B11" s="12">
        <f>IF(DAY(MrtZo1)=1,IF(AND(YEAR(MrtZo1+15)=Kalenderjaar,MONTH(MrtZo1+15)=3),MrtZo1+15,""),IF(AND(YEAR(MrtZo1+22)=Kalenderjaar,MONTH(MrtZo1+22)=3),MrtZo1+22,""))</f>
        <v>43542</v>
      </c>
      <c r="C11" s="12">
        <f>IF(DAY(MrtZo1)=1,IF(AND(YEAR(MrtZo1+16)=Kalenderjaar,MONTH(MrtZo1+16)=3),MrtZo1+16,""),IF(AND(YEAR(MrtZo1+23)=Kalenderjaar,MONTH(MrtZo1+23)=3),MrtZo1+23,""))</f>
        <v>43543</v>
      </c>
      <c r="D11" s="12">
        <f>IF(DAY(MrtZo1)=1,IF(AND(YEAR(MrtZo1+17)=Kalenderjaar,MONTH(MrtZo1+17)=3),MrtZo1+17,""),IF(AND(YEAR(MrtZo1+24)=Kalenderjaar,MONTH(MrtZo1+24)=3),MrtZo1+24,""))</f>
        <v>43544</v>
      </c>
      <c r="E11" s="12">
        <f>IF(DAY(MrtZo1)=1,IF(AND(YEAR(MrtZo1+18)=Kalenderjaar,MONTH(MrtZo1+18)=3),MrtZo1+18,""),IF(AND(YEAR(MrtZo1+25)=Kalenderjaar,MONTH(MrtZo1+25)=3),MrtZo1+25,""))</f>
        <v>43545</v>
      </c>
      <c r="F11" s="12">
        <f>IF(DAY(MrtZo1)=1,IF(AND(YEAR(MrtZo1+19)=Kalenderjaar,MONTH(MrtZo1+19)=3),MrtZo1+19,""),IF(AND(YEAR(MrtZo1+26)=Kalenderjaar,MONTH(MrtZo1+26)=3),MrtZo1+26,""))</f>
        <v>43546</v>
      </c>
      <c r="G11" s="23">
        <f>IF(DAY(MrtZo1)=1,IF(AND(YEAR(MrtZo1+20)=Kalenderjaar,MONTH(MrtZo1+20)=3),MrtZo1+20,""),IF(AND(YEAR(MrtZo1+27)=Kalenderjaar,MONTH(MrtZo1+27)=3),MrtZo1+27,""))</f>
        <v>43547</v>
      </c>
      <c r="H11" s="23">
        <f>IF(DAY(MrtZo1)=1,IF(AND(YEAR(MrtZo1+21)=Kalenderjaar,MONTH(MrtZo1+21)=3),MrtZo1+21,""),IF(AND(YEAR(MrtZo1+28)=Kalenderjaar,MONTH(MrtZo1+28)=3),MrtZo1+28,""))</f>
        <v>43548</v>
      </c>
      <c r="I11" s="18"/>
      <c r="J11" s="12"/>
    </row>
    <row r="12" spans="1:18" ht="64.5" customHeight="1" x14ac:dyDescent="0.25">
      <c r="A12"/>
      <c r="B12" s="13"/>
      <c r="C12" s="13"/>
      <c r="D12" s="13"/>
      <c r="E12" s="13"/>
      <c r="F12" s="13"/>
      <c r="G12" s="24"/>
      <c r="H12" s="24"/>
      <c r="I12" s="19"/>
      <c r="J12" s="14"/>
    </row>
    <row r="13" spans="1:18" ht="15" customHeight="1" x14ac:dyDescent="0.25">
      <c r="A13"/>
      <c r="B13" s="12">
        <f>IF(DAY(MrtZo1)=1,IF(AND(YEAR(MrtZo1+22)=Kalenderjaar,MONTH(MrtZo1+22)=3),MrtZo1+22,""),IF(AND(YEAR(MrtZo1+29)=Kalenderjaar,MONTH(MrtZo1+29)=3),MrtZo1+29,""))</f>
        <v>43549</v>
      </c>
      <c r="C13" s="12">
        <f>IF(DAY(MrtZo1)=1,IF(AND(YEAR(MrtZo1+23)=Kalenderjaar,MONTH(MrtZo1+23)=3),MrtZo1+23,""),IF(AND(YEAR(MrtZo1+30)=Kalenderjaar,MONTH(MrtZo1+30)=3),MrtZo1+30,""))</f>
        <v>43550</v>
      </c>
      <c r="D13" s="12">
        <f>IF(DAY(MrtZo1)=1,IF(AND(YEAR(MrtZo1+24)=Kalenderjaar,MONTH(MrtZo1+24)=3),MrtZo1+24,""),IF(AND(YEAR(MrtZo1+31)=Kalenderjaar,MONTH(MrtZo1+31)=3),MrtZo1+31,""))</f>
        <v>43551</v>
      </c>
      <c r="E13" s="12">
        <f>IF(DAY(MrtZo1)=1,IF(AND(YEAR(MrtZo1+25)=Kalenderjaar,MONTH(MrtZo1+25)=3),MrtZo1+25,""),IF(AND(YEAR(MrtZo1+32)=Kalenderjaar,MONTH(MrtZo1+32)=3),MrtZo1+32,""))</f>
        <v>43552</v>
      </c>
      <c r="F13" s="12">
        <f>IF(DAY(MrtZo1)=1,IF(AND(YEAR(MrtZo1+26)=Kalenderjaar,MONTH(MrtZo1+26)=3),MrtZo1+26,""),IF(AND(YEAR(MrtZo1+33)=Kalenderjaar,MONTH(MrtZo1+33)=3),MrtZo1+33,""))</f>
        <v>43553</v>
      </c>
      <c r="G13" s="23">
        <f>IF(DAY(MrtZo1)=1,IF(AND(YEAR(MrtZo1+27)=Kalenderjaar,MONTH(MrtZo1+27)=3),MrtZo1+27,""),IF(AND(YEAR(MrtZo1+34)=Kalenderjaar,MONTH(MrtZo1+34)=3),MrtZo1+34,""))</f>
        <v>43554</v>
      </c>
      <c r="H13" s="23">
        <f>IF(DAY(MrtZo1)=1,IF(AND(YEAR(MrtZo1+28)=Kalenderjaar,MONTH(MrtZo1+28)=3),MrtZo1+28,""),IF(AND(YEAR(MrtZo1+35)=Kalenderjaar,MONTH(MrtZo1+35)=3),MrtZo1+35,""))</f>
        <v>43555</v>
      </c>
      <c r="I13" s="18"/>
      <c r="J13" s="12"/>
    </row>
    <row r="14" spans="1:18" ht="64.5" customHeight="1" x14ac:dyDescent="0.25">
      <c r="A14"/>
      <c r="B14" s="13"/>
      <c r="C14" s="13"/>
      <c r="D14" s="13"/>
      <c r="E14" s="13"/>
      <c r="F14" s="13"/>
      <c r="G14" s="24"/>
      <c r="H14" s="24"/>
      <c r="I14" s="19"/>
      <c r="J14" s="14"/>
    </row>
    <row r="15" spans="1:18" ht="15" customHeight="1" x14ac:dyDescent="0.25">
      <c r="A15"/>
      <c r="B15" s="12" t="str">
        <f>IF(DAY(MrtZo1)=1,IF(AND(YEAR(MrtZo1+29)=Kalenderjaar,MONTH(MrtZo1+29)=3),MrtZo1+29,""),IF(AND(YEAR(MrtZo1+36)=Kalenderjaar,MONTH(MrtZo1+36)=3),MrtZo1+36,""))</f>
        <v/>
      </c>
      <c r="C15" s="12" t="str">
        <f>IF(DAY(MrtZo1)=1,IF(AND(YEAR(MrtZo1+30)=Kalenderjaar,MONTH(MrtZo1+30)=3),MrtZo1+30,""),IF(AND(YEAR(MrtZo1+37)=Kalenderjaar,MONTH(MrtZo1+37)=3),MrtZo1+37,""))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  <pageSetUpPr fitToPage="1"/>
  </sheetPr>
  <dimension ref="A1:R20"/>
  <sheetViews>
    <sheetView showGridLines="0" zoomScaleNormal="100" workbookViewId="0">
      <selection activeCell="G3" sqref="G3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UPPER(TEXT(DATE(Kalenderjaar,4,1),"mmmm jjjj"))</f>
        <v>APRIL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12">
        <f>IF(DAY(AprZo1)=1,"",IF(AND(YEAR(AprZo1+1)=Kalenderjaar,MONTH(AprZo1+1)=4),AprZo1+1,""))</f>
        <v>43556</v>
      </c>
      <c r="C5" s="12">
        <f>IF(DAY(AprZo1)=1,"",IF(AND(YEAR(AprZo1+2)=Kalenderjaar,MONTH(AprZo1+2)=4),AprZo1+2,""))</f>
        <v>43557</v>
      </c>
      <c r="D5" s="12">
        <f>IF(DAY(AprZo1)=1,"",IF(AND(YEAR(AprZo1+3)=Kalenderjaar,MONTH(AprZo1+3)=4),AprZo1+3,""))</f>
        <v>43558</v>
      </c>
      <c r="E5" s="12">
        <f>IF(DAY(AprZo1)=1,"",IF(AND(YEAR(AprZo1+4)=Kalenderjaar,MONTH(AprZo1+4)=4),AprZo1+4,""))</f>
        <v>43559</v>
      </c>
      <c r="F5" s="12">
        <f>IF(DAY(AprZo1)=1,"",IF(AND(YEAR(AprZo1+5)=Kalenderjaar,MONTH(AprZo1+5)=4),AprZo1+5,""))</f>
        <v>43560</v>
      </c>
      <c r="G5" s="23">
        <f>IF(DAY(AprZo1)=1,"",IF(AND(YEAR(AprZo1+6)=Kalenderjaar,MONTH(AprZo1+6)=4),AprZo1+6,""))</f>
        <v>43561</v>
      </c>
      <c r="H5" s="23">
        <f>IF(DAY(AprZo1)=1,IF(AND(YEAR(AprZo1)=Kalenderjaar,MONTH(AprZo1)=4),AprZo1,""),IF(AND(YEAR(AprZo1+7)=Kalenderjaar,MONTH(AprZo1+7)=4),AprZo1+7,""))</f>
        <v>43562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13"/>
      <c r="C6" s="13"/>
      <c r="D6" s="13"/>
      <c r="E6" s="13"/>
      <c r="F6" s="13"/>
      <c r="G6" s="24"/>
      <c r="H6" s="24"/>
      <c r="I6" s="19"/>
      <c r="J6" s="14"/>
    </row>
    <row r="7" spans="1:18" ht="15" customHeight="1" x14ac:dyDescent="0.25">
      <c r="A7"/>
      <c r="B7" s="12">
        <f>IF(DAY(AprZo1)=1,IF(AND(YEAR(AprZo1+1)=Kalenderjaar,MONTH(AprZo1+1)=4),AprZo1+1,""),IF(AND(YEAR(AprZo1+8)=Kalenderjaar,MONTH(AprZo1+8)=4),AprZo1+8,""))</f>
        <v>43563</v>
      </c>
      <c r="C7" s="12">
        <f>IF(DAY(AprZo1)=1,IF(AND(YEAR(AprZo1+2)=Kalenderjaar,MONTH(AprZo1+2)=4),AprZo1+2,""),IF(AND(YEAR(AprZo1+9)=Kalenderjaar,MONTH(AprZo1+9)=4),AprZo1+9,""))</f>
        <v>43564</v>
      </c>
      <c r="D7" s="12">
        <f>IF(DAY(AprZo1)=1,IF(AND(YEAR(AprZo1+3)=Kalenderjaar,MONTH(AprZo1+3)=4),AprZo1+3,""),IF(AND(YEAR(AprZo1+10)=Kalenderjaar,MONTH(AprZo1+10)=4),AprZo1+10,""))</f>
        <v>43565</v>
      </c>
      <c r="E7" s="12">
        <f>IF(DAY(AprZo1)=1,IF(AND(YEAR(AprZo1+4)=Kalenderjaar,MONTH(AprZo1+4)=4),AprZo1+4,""),IF(AND(YEAR(AprZo1+11)=Kalenderjaar,MONTH(AprZo1+11)=4),AprZo1+11,""))</f>
        <v>43566</v>
      </c>
      <c r="F7" s="12">
        <f>IF(DAY(AprZo1)=1,IF(AND(YEAR(AprZo1+5)=Kalenderjaar,MONTH(AprZo1+5)=4),AprZo1+5,""),IF(AND(YEAR(AprZo1+12)=Kalenderjaar,MONTH(AprZo1+12)=4),AprZo1+12,""))</f>
        <v>43567</v>
      </c>
      <c r="G7" s="23">
        <f>IF(DAY(AprZo1)=1,IF(AND(YEAR(AprZo1+6)=Kalenderjaar,MONTH(AprZo1+6)=4),AprZo1+6,""),IF(AND(YEAR(AprZo1+13)=Kalenderjaar,MONTH(AprZo1+13)=4),AprZo1+13,""))</f>
        <v>43568</v>
      </c>
      <c r="H7" s="23">
        <f>IF(DAY(AprZo1)=1,IF(AND(YEAR(AprZo1+7)=Kalenderjaar,MONTH(AprZo1+7)=4),AprZo1+7,""),IF(AND(YEAR(AprZo1+14)=Kalenderjaar,MONTH(AprZo1+14)=4),AprZo1+14,""))</f>
        <v>43569</v>
      </c>
      <c r="I7" s="18"/>
      <c r="J7" s="12"/>
    </row>
    <row r="8" spans="1:18" ht="64.5" customHeight="1" x14ac:dyDescent="0.25">
      <c r="A8"/>
      <c r="B8" s="13"/>
      <c r="C8" s="13"/>
      <c r="D8" s="13"/>
      <c r="E8" s="13"/>
      <c r="F8" s="13"/>
      <c r="G8" s="24"/>
      <c r="H8" s="24"/>
      <c r="I8" s="19"/>
      <c r="J8" s="14"/>
    </row>
    <row r="9" spans="1:18" ht="15" customHeight="1" x14ac:dyDescent="0.25">
      <c r="A9"/>
      <c r="B9" s="12">
        <f>IF(DAY(AprZo1)=1,IF(AND(YEAR(AprZo1+8)=Kalenderjaar,MONTH(AprZo1+8)=4),AprZo1+8,""),IF(AND(YEAR(AprZo1+15)=Kalenderjaar,MONTH(AprZo1+15)=4),AprZo1+15,""))</f>
        <v>43570</v>
      </c>
      <c r="C9" s="12">
        <f>IF(DAY(AprZo1)=1,IF(AND(YEAR(AprZo1+9)=Kalenderjaar,MONTH(AprZo1+9)=4),AprZo1+9,""),IF(AND(YEAR(AprZo1+16)=Kalenderjaar,MONTH(AprZo1+16)=4),AprZo1+16,""))</f>
        <v>43571</v>
      </c>
      <c r="D9" s="12">
        <f>IF(DAY(AprZo1)=1,IF(AND(YEAR(AprZo1+10)=Kalenderjaar,MONTH(AprZo1+10)=4),AprZo1+10,""),IF(AND(YEAR(AprZo1+17)=Kalenderjaar,MONTH(AprZo1+17)=4),AprZo1+17,""))</f>
        <v>43572</v>
      </c>
      <c r="E9" s="12">
        <f>IF(DAY(AprZo1)=1,IF(AND(YEAR(AprZo1+11)=Kalenderjaar,MONTH(AprZo1+11)=4),AprZo1+11,""),IF(AND(YEAR(AprZo1+18)=Kalenderjaar,MONTH(AprZo1+18)=4),AprZo1+18,""))</f>
        <v>43573</v>
      </c>
      <c r="F9" s="12">
        <f>IF(DAY(AprZo1)=1,IF(AND(YEAR(AprZo1+12)=Kalenderjaar,MONTH(AprZo1+12)=4),AprZo1+12,""),IF(AND(YEAR(AprZo1+19)=Kalenderjaar,MONTH(AprZo1+19)=4),AprZo1+19,""))</f>
        <v>43574</v>
      </c>
      <c r="G9" s="23">
        <f>IF(DAY(AprZo1)=1,IF(AND(YEAR(AprZo1+13)=Kalenderjaar,MONTH(AprZo1+13)=4),AprZo1+13,""),IF(AND(YEAR(AprZo1+20)=Kalenderjaar,MONTH(AprZo1+20)=4),AprZo1+20,""))</f>
        <v>43575</v>
      </c>
      <c r="H9" s="23">
        <f>IF(DAY(AprZo1)=1,IF(AND(YEAR(AprZo1+14)=Kalenderjaar,MONTH(AprZo1+14)=4),AprZo1+14,""),IF(AND(YEAR(AprZo1+21)=Kalenderjaar,MONTH(AprZo1+21)=4),AprZo1+21,""))</f>
        <v>43576</v>
      </c>
      <c r="I9" s="18"/>
      <c r="J9" s="12"/>
    </row>
    <row r="10" spans="1:18" ht="64.5" customHeight="1" x14ac:dyDescent="0.25">
      <c r="A10"/>
      <c r="B10" s="13"/>
      <c r="C10" s="13"/>
      <c r="D10" s="13"/>
      <c r="E10" s="13"/>
      <c r="F10" s="13"/>
      <c r="G10" s="24"/>
      <c r="H10" s="24"/>
      <c r="I10" s="19"/>
      <c r="J10" s="14"/>
    </row>
    <row r="11" spans="1:18" ht="15" customHeight="1" x14ac:dyDescent="0.25">
      <c r="A11"/>
      <c r="B11" s="12">
        <f>IF(DAY(AprZo1)=1,IF(AND(YEAR(AprZo1+15)=Kalenderjaar,MONTH(AprZo1+15)=4),AprZo1+15,""),IF(AND(YEAR(AprZo1+22)=Kalenderjaar,MONTH(AprZo1+22)=4),AprZo1+22,""))</f>
        <v>43577</v>
      </c>
      <c r="C11" s="12">
        <f>IF(DAY(AprZo1)=1,IF(AND(YEAR(AprZo1+16)=Kalenderjaar,MONTH(AprZo1+16)=4),AprZo1+16,""),IF(AND(YEAR(AprZo1+23)=Kalenderjaar,MONTH(AprZo1+23)=4),AprZo1+23,""))</f>
        <v>43578</v>
      </c>
      <c r="D11" s="12">
        <f>IF(DAY(AprZo1)=1,IF(AND(YEAR(AprZo1+17)=Kalenderjaar,MONTH(AprZo1+17)=4),AprZo1+17,""),IF(AND(YEAR(AprZo1+24)=Kalenderjaar,MONTH(AprZo1+24)=4),AprZo1+24,""))</f>
        <v>43579</v>
      </c>
      <c r="E11" s="12">
        <f>IF(DAY(AprZo1)=1,IF(AND(YEAR(AprZo1+18)=Kalenderjaar,MONTH(AprZo1+18)=4),AprZo1+18,""),IF(AND(YEAR(AprZo1+25)=Kalenderjaar,MONTH(AprZo1+25)=4),AprZo1+25,""))</f>
        <v>43580</v>
      </c>
      <c r="F11" s="12">
        <f>IF(DAY(AprZo1)=1,IF(AND(YEAR(AprZo1+19)=Kalenderjaar,MONTH(AprZo1+19)=4),AprZo1+19,""),IF(AND(YEAR(AprZo1+26)=Kalenderjaar,MONTH(AprZo1+26)=4),AprZo1+26,""))</f>
        <v>43581</v>
      </c>
      <c r="G11" s="23">
        <f>IF(DAY(AprZo1)=1,IF(AND(YEAR(AprZo1+20)=Kalenderjaar,MONTH(AprZo1+20)=4),AprZo1+20,""),IF(AND(YEAR(AprZo1+27)=Kalenderjaar,MONTH(AprZo1+27)=4),AprZo1+27,""))</f>
        <v>43582</v>
      </c>
      <c r="H11" s="23">
        <f>IF(DAY(AprZo1)=1,IF(AND(YEAR(AprZo1+21)=Kalenderjaar,MONTH(AprZo1+21)=4),AprZo1+21,""),IF(AND(YEAR(AprZo1+28)=Kalenderjaar,MONTH(AprZo1+28)=4),AprZo1+28,""))</f>
        <v>43583</v>
      </c>
      <c r="I11" s="18"/>
      <c r="J11" s="12"/>
    </row>
    <row r="12" spans="1:18" ht="64.5" customHeight="1" x14ac:dyDescent="0.25">
      <c r="A12"/>
      <c r="B12" s="13"/>
      <c r="C12" s="13"/>
      <c r="D12" s="13"/>
      <c r="E12" s="13"/>
      <c r="F12" s="13"/>
      <c r="G12" s="24"/>
      <c r="H12" s="24"/>
      <c r="I12" s="19"/>
      <c r="J12" s="14"/>
    </row>
    <row r="13" spans="1:18" ht="15" customHeight="1" x14ac:dyDescent="0.25">
      <c r="A13"/>
      <c r="B13" s="12">
        <f>IF(DAY(AprZo1)=1,IF(AND(YEAR(AprZo1+22)=Kalenderjaar,MONTH(AprZo1+22)=4),AprZo1+22,""),IF(AND(YEAR(AprZo1+29)=Kalenderjaar,MONTH(AprZo1+29)=4),AprZo1+29,""))</f>
        <v>43584</v>
      </c>
      <c r="C13" s="12">
        <f>IF(DAY(AprZo1)=1,IF(AND(YEAR(AprZo1+23)=Kalenderjaar,MONTH(AprZo1+23)=4),AprZo1+23,""),IF(AND(YEAR(AprZo1+30)=Kalenderjaar,MONTH(AprZo1+30)=4),AprZo1+30,""))</f>
        <v>43585</v>
      </c>
      <c r="D13" s="12" t="str">
        <f>IF(DAY(AprZo1)=1,IF(AND(YEAR(AprZo1+24)=Kalenderjaar,MONTH(AprZo1+24)=4),AprZo1+24,""),IF(AND(YEAR(AprZo1+31)=Kalenderjaar,MONTH(AprZo1+31)=4),AprZo1+31,""))</f>
        <v/>
      </c>
      <c r="E13" s="12" t="str">
        <f>IF(DAY(AprZo1)=1,IF(AND(YEAR(AprZo1+25)=Kalenderjaar,MONTH(AprZo1+25)=4),AprZo1+25,""),IF(AND(YEAR(AprZo1+32)=Kalenderjaar,MONTH(AprZo1+32)=4),AprZo1+32,""))</f>
        <v/>
      </c>
      <c r="F13" s="12" t="str">
        <f>IF(DAY(AprZo1)=1,IF(AND(YEAR(AprZo1+26)=Kalenderjaar,MONTH(AprZo1+26)=4),AprZo1+26,""),IF(AND(YEAR(AprZo1+33)=Kalenderjaar,MONTH(AprZo1+33)=4),AprZo1+33,""))</f>
        <v/>
      </c>
      <c r="G13" s="23" t="str">
        <f>IF(DAY(AprZo1)=1,IF(AND(YEAR(AprZo1+27)=Kalenderjaar,MONTH(AprZo1+27)=4),AprZo1+27,""),IF(AND(YEAR(AprZo1+34)=Kalenderjaar,MONTH(AprZo1+34)=4),AprZo1+34,""))</f>
        <v/>
      </c>
      <c r="H13" s="23" t="str">
        <f>IF(DAY(AprZo1)=1,IF(AND(YEAR(AprZo1+28)=Kalenderjaar,MONTH(AprZo1+28)=4),AprZo1+28,""),IF(AND(YEAR(AprZo1+35)=Kalenderjaar,MONTH(AprZo1+35)=4),AprZo1+35,""))</f>
        <v/>
      </c>
      <c r="I13" s="18"/>
      <c r="J13" s="12"/>
    </row>
    <row r="14" spans="1:18" ht="64.5" customHeight="1" x14ac:dyDescent="0.25">
      <c r="A14"/>
      <c r="B14" s="13"/>
      <c r="C14" s="13"/>
      <c r="D14" s="13"/>
      <c r="E14" s="13"/>
      <c r="F14" s="13"/>
      <c r="G14" s="24"/>
      <c r="H14" s="24"/>
      <c r="I14" s="19"/>
      <c r="J14" s="14"/>
    </row>
    <row r="15" spans="1:18" ht="15" customHeight="1" x14ac:dyDescent="0.25">
      <c r="A15"/>
      <c r="B15" s="12" t="str">
        <f>IF(DAY(AprZo1)=1,IF(AND(YEAR(AprZo1+29)=Kalenderjaar,MONTH(AprZo1+29)=4),AprZo1+29,""),IF(AND(YEAR(AprZo1+36)=Kalenderjaar,MONTH(AprZo1+36)=4),AprZo1+36,""))</f>
        <v/>
      </c>
      <c r="C15" s="12" t="str">
        <f>IF(DAY(AprZo1)=1,IF(AND(YEAR(AprZo1+30)=Kalenderjaar,MONTH(AprZo1+30)=4),AprZo1+30,""),IF(AND(YEAR(AprZo1+37)=Kalenderjaar,MONTH(AprZo1+37)=4),AprZo1+37,""))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4.9989318521683403E-2"/>
    <pageSetUpPr fitToPage="1"/>
  </sheetPr>
  <dimension ref="A1:R20"/>
  <sheetViews>
    <sheetView showGridLines="0" zoomScaleNormal="100" workbookViewId="0">
      <selection activeCell="G3" sqref="G3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UPPER(TEXT(DATE(Kalenderjaar,5,1),"mmmm jjjj"))</f>
        <v>MEI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12" t="str">
        <f>IF(DAY(MeiZo1)=1,"",IF(AND(YEAR(MeiZo1+1)=Kalenderjaar,MONTH(MeiZo1+1)=5),MeiZo1+1,""))</f>
        <v/>
      </c>
      <c r="C5" s="12" t="str">
        <f>IF(DAY(MeiZo1)=1,"",IF(AND(YEAR(MeiZo1+2)=Kalenderjaar,MONTH(MeiZo1+2)=5),MeiZo1+2,""))</f>
        <v/>
      </c>
      <c r="D5" s="12">
        <f>IF(DAY(MeiZo1)=1,"",IF(AND(YEAR(MeiZo1+3)=Kalenderjaar,MONTH(MeiZo1+3)=5),MeiZo1+3,""))</f>
        <v>43586</v>
      </c>
      <c r="E5" s="12">
        <f>IF(DAY(MeiZo1)=1,"",IF(AND(YEAR(MeiZo1+4)=Kalenderjaar,MONTH(MeiZo1+4)=5),MeiZo1+4,""))</f>
        <v>43587</v>
      </c>
      <c r="F5" s="12">
        <f>IF(DAY(MeiZo1)=1,"",IF(AND(YEAR(MeiZo1+5)=Kalenderjaar,MONTH(MeiZo1+5)=5),MeiZo1+5,""))</f>
        <v>43588</v>
      </c>
      <c r="G5" s="23">
        <f>IF(DAY(MeiZo1)=1,"",IF(AND(YEAR(MeiZo1+6)=Kalenderjaar,MONTH(MeiZo1+6)=5),MeiZo1+6,""))</f>
        <v>43589</v>
      </c>
      <c r="H5" s="23">
        <f>IF(DAY(MeiZo1)=1,IF(AND(YEAR(MeiZo1)=Kalenderjaar,MONTH(MeiZo1)=5),MeiZo1,""),IF(AND(YEAR(MeiZo1+7)=Kalenderjaar,MONTH(MeiZo1+7)=5),MeiZo1+7,""))</f>
        <v>43590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13"/>
      <c r="C6" s="13"/>
      <c r="D6" s="13"/>
      <c r="E6" s="13"/>
      <c r="F6" s="13"/>
      <c r="G6" s="24"/>
      <c r="H6" s="24"/>
      <c r="I6" s="19"/>
      <c r="J6" s="14"/>
    </row>
    <row r="7" spans="1:18" ht="15" customHeight="1" x14ac:dyDescent="0.25">
      <c r="A7"/>
      <c r="B7" s="12">
        <f>IF(DAY(MeiZo1)=1,IF(AND(YEAR(MeiZo1+1)=Kalenderjaar,MONTH(MeiZo1+1)=5),MeiZo1+1,""),IF(AND(YEAR(MeiZo1+8)=Kalenderjaar,MONTH(MeiZo1+8)=5),MeiZo1+8,""))</f>
        <v>43591</v>
      </c>
      <c r="C7" s="12">
        <f>IF(DAY(MeiZo1)=1,IF(AND(YEAR(MeiZo1+2)=Kalenderjaar,MONTH(MeiZo1+2)=5),MeiZo1+2,""),IF(AND(YEAR(MeiZo1+9)=Kalenderjaar,MONTH(MeiZo1+9)=5),MeiZo1+9,""))</f>
        <v>43592</v>
      </c>
      <c r="D7" s="12">
        <f>IF(DAY(MeiZo1)=1,IF(AND(YEAR(MeiZo1+3)=Kalenderjaar,MONTH(MeiZo1+3)=5),MeiZo1+3,""),IF(AND(YEAR(MeiZo1+10)=Kalenderjaar,MONTH(MeiZo1+10)=5),MeiZo1+10,""))</f>
        <v>43593</v>
      </c>
      <c r="E7" s="12">
        <f>IF(DAY(MeiZo1)=1,IF(AND(YEAR(MeiZo1+4)=Kalenderjaar,MONTH(MeiZo1+4)=5),MeiZo1+4,""),IF(AND(YEAR(MeiZo1+11)=Kalenderjaar,MONTH(MeiZo1+11)=5),MeiZo1+11,""))</f>
        <v>43594</v>
      </c>
      <c r="F7" s="12">
        <f>IF(DAY(MeiZo1)=1,IF(AND(YEAR(MeiZo1+5)=Kalenderjaar,MONTH(MeiZo1+5)=5),MeiZo1+5,""),IF(AND(YEAR(MeiZo1+12)=Kalenderjaar,MONTH(MeiZo1+12)=5),MeiZo1+12,""))</f>
        <v>43595</v>
      </c>
      <c r="G7" s="23">
        <f>IF(DAY(MeiZo1)=1,IF(AND(YEAR(MeiZo1+6)=Kalenderjaar,MONTH(MeiZo1+6)=5),MeiZo1+6,""),IF(AND(YEAR(MeiZo1+13)=Kalenderjaar,MONTH(MeiZo1+13)=5),MeiZo1+13,""))</f>
        <v>43596</v>
      </c>
      <c r="H7" s="23">
        <f>IF(DAY(MeiZo1)=1,IF(AND(YEAR(MeiZo1+7)=Kalenderjaar,MONTH(MeiZo1+7)=5),MeiZo1+7,""),IF(AND(YEAR(MeiZo1+14)=Kalenderjaar,MONTH(MeiZo1+14)=5),MeiZo1+14,""))</f>
        <v>43597</v>
      </c>
      <c r="I7" s="18"/>
      <c r="J7" s="12"/>
    </row>
    <row r="8" spans="1:18" ht="64.5" customHeight="1" x14ac:dyDescent="0.25">
      <c r="A8"/>
      <c r="B8" s="13"/>
      <c r="C8" s="13"/>
      <c r="D8" s="13"/>
      <c r="E8" s="13"/>
      <c r="F8" s="13"/>
      <c r="G8" s="24"/>
      <c r="H8" s="24"/>
      <c r="I8" s="19"/>
      <c r="J8" s="14"/>
    </row>
    <row r="9" spans="1:18" ht="15" customHeight="1" x14ac:dyDescent="0.25">
      <c r="A9"/>
      <c r="B9" s="12">
        <f>IF(DAY(MeiZo1)=1,IF(AND(YEAR(MeiZo1+8)=Kalenderjaar,MONTH(MeiZo1+8)=5),MeiZo1+8,""),IF(AND(YEAR(MeiZo1+15)=Kalenderjaar,MONTH(MeiZo1+15)=5),MeiZo1+15,""))</f>
        <v>43598</v>
      </c>
      <c r="C9" s="12">
        <f>IF(DAY(MeiZo1)=1,IF(AND(YEAR(MeiZo1+9)=Kalenderjaar,MONTH(MeiZo1+9)=5),MeiZo1+9,""),IF(AND(YEAR(MeiZo1+16)=Kalenderjaar,MONTH(MeiZo1+16)=5),MeiZo1+16,""))</f>
        <v>43599</v>
      </c>
      <c r="D9" s="12">
        <f>IF(DAY(MeiZo1)=1,IF(AND(YEAR(MeiZo1+10)=Kalenderjaar,MONTH(MeiZo1+10)=5),MeiZo1+10,""),IF(AND(YEAR(MeiZo1+17)=Kalenderjaar,MONTH(MeiZo1+17)=5),MeiZo1+17,""))</f>
        <v>43600</v>
      </c>
      <c r="E9" s="12">
        <f>IF(DAY(MeiZo1)=1,IF(AND(YEAR(MeiZo1+11)=Kalenderjaar,MONTH(MeiZo1+11)=5),MeiZo1+11,""),IF(AND(YEAR(MeiZo1+18)=Kalenderjaar,MONTH(MeiZo1+18)=5),MeiZo1+18,""))</f>
        <v>43601</v>
      </c>
      <c r="F9" s="12">
        <f>IF(DAY(MeiZo1)=1,IF(AND(YEAR(MeiZo1+12)=Kalenderjaar,MONTH(MeiZo1+12)=5),MeiZo1+12,""),IF(AND(YEAR(MeiZo1+19)=Kalenderjaar,MONTH(MeiZo1+19)=5),MeiZo1+19,""))</f>
        <v>43602</v>
      </c>
      <c r="G9" s="23">
        <f>IF(DAY(MeiZo1)=1,IF(AND(YEAR(MeiZo1+13)=Kalenderjaar,MONTH(MeiZo1+13)=5),MeiZo1+13,""),IF(AND(YEAR(MeiZo1+20)=Kalenderjaar,MONTH(MeiZo1+20)=5),MeiZo1+20,""))</f>
        <v>43603</v>
      </c>
      <c r="H9" s="23">
        <f>IF(DAY(MeiZo1)=1,IF(AND(YEAR(MeiZo1+14)=Kalenderjaar,MONTH(MeiZo1+14)=5),MeiZo1+14,""),IF(AND(YEAR(MeiZo1+21)=Kalenderjaar,MONTH(MeiZo1+21)=5),MeiZo1+21,""))</f>
        <v>43604</v>
      </c>
      <c r="I9" s="18"/>
      <c r="J9" s="12"/>
    </row>
    <row r="10" spans="1:18" ht="64.5" customHeight="1" x14ac:dyDescent="0.25">
      <c r="A10"/>
      <c r="B10" s="13"/>
      <c r="C10" s="13"/>
      <c r="D10" s="13"/>
      <c r="E10" s="13"/>
      <c r="F10" s="13"/>
      <c r="G10" s="24"/>
      <c r="H10" s="24"/>
      <c r="I10" s="19"/>
      <c r="J10" s="14"/>
    </row>
    <row r="11" spans="1:18" ht="15" customHeight="1" x14ac:dyDescent="0.25">
      <c r="A11"/>
      <c r="B11" s="12">
        <f>IF(DAY(MeiZo1)=1,IF(AND(YEAR(MeiZo1+15)=Kalenderjaar,MONTH(MeiZo1+15)=5),MeiZo1+15,""),IF(AND(YEAR(MeiZo1+22)=Kalenderjaar,MONTH(MeiZo1+22)=5),MeiZo1+22,""))</f>
        <v>43605</v>
      </c>
      <c r="C11" s="12">
        <f>IF(DAY(MeiZo1)=1,IF(AND(YEAR(MeiZo1+16)=Kalenderjaar,MONTH(MeiZo1+16)=5),MeiZo1+16,""),IF(AND(YEAR(MeiZo1+23)=Kalenderjaar,MONTH(MeiZo1+23)=5),MeiZo1+23,""))</f>
        <v>43606</v>
      </c>
      <c r="D11" s="12">
        <f>IF(DAY(MeiZo1)=1,IF(AND(YEAR(MeiZo1+17)=Kalenderjaar,MONTH(MeiZo1+17)=5),MeiZo1+17,""),IF(AND(YEAR(MeiZo1+24)=Kalenderjaar,MONTH(MeiZo1+24)=5),MeiZo1+24,""))</f>
        <v>43607</v>
      </c>
      <c r="E11" s="12">
        <f>IF(DAY(MeiZo1)=1,IF(AND(YEAR(MeiZo1+18)=Kalenderjaar,MONTH(MeiZo1+18)=5),MeiZo1+18,""),IF(AND(YEAR(MeiZo1+25)=Kalenderjaar,MONTH(MeiZo1+25)=5),MeiZo1+25,""))</f>
        <v>43608</v>
      </c>
      <c r="F11" s="12">
        <f>IF(DAY(MeiZo1)=1,IF(AND(YEAR(MeiZo1+19)=Kalenderjaar,MONTH(MeiZo1+19)=5),MeiZo1+19,""),IF(AND(YEAR(MeiZo1+26)=Kalenderjaar,MONTH(MeiZo1+26)=5),MeiZo1+26,""))</f>
        <v>43609</v>
      </c>
      <c r="G11" s="23">
        <f>IF(DAY(MeiZo1)=1,IF(AND(YEAR(MeiZo1+20)=Kalenderjaar,MONTH(MeiZo1+20)=5),MeiZo1+20,""),IF(AND(YEAR(MeiZo1+27)=Kalenderjaar,MONTH(MeiZo1+27)=5),MeiZo1+27,""))</f>
        <v>43610</v>
      </c>
      <c r="H11" s="23">
        <f>IF(DAY(MeiZo1)=1,IF(AND(YEAR(MeiZo1+21)=Kalenderjaar,MONTH(MeiZo1+21)=5),MeiZo1+21,""),IF(AND(YEAR(MeiZo1+28)=Kalenderjaar,MONTH(MeiZo1+28)=5),MeiZo1+28,""))</f>
        <v>43611</v>
      </c>
      <c r="I11" s="18"/>
      <c r="J11" s="12"/>
    </row>
    <row r="12" spans="1:18" ht="64.5" customHeight="1" x14ac:dyDescent="0.25">
      <c r="A12"/>
      <c r="B12" s="13"/>
      <c r="C12" s="13"/>
      <c r="D12" s="13"/>
      <c r="E12" s="13"/>
      <c r="F12" s="13"/>
      <c r="G12" s="24"/>
      <c r="H12" s="24"/>
      <c r="I12" s="19"/>
      <c r="J12" s="14"/>
    </row>
    <row r="13" spans="1:18" ht="15" customHeight="1" x14ac:dyDescent="0.25">
      <c r="A13"/>
      <c r="B13" s="12">
        <f>IF(DAY(MeiZo1)=1,IF(AND(YEAR(MeiZo1+22)=Kalenderjaar,MONTH(MeiZo1+22)=5),MeiZo1+22,""),IF(AND(YEAR(MeiZo1+29)=Kalenderjaar,MONTH(MeiZo1+29)=5),MeiZo1+29,""))</f>
        <v>43612</v>
      </c>
      <c r="C13" s="12">
        <f>IF(DAY(MeiZo1)=1,IF(AND(YEAR(MeiZo1+23)=Kalenderjaar,MONTH(MeiZo1+23)=5),MeiZo1+23,""),IF(AND(YEAR(MeiZo1+30)=Kalenderjaar,MONTH(MeiZo1+30)=5),MeiZo1+30,""))</f>
        <v>43613</v>
      </c>
      <c r="D13" s="12">
        <f>IF(DAY(MeiZo1)=1,IF(AND(YEAR(MeiZo1+24)=Kalenderjaar,MONTH(MeiZo1+24)=5),MeiZo1+24,""),IF(AND(YEAR(MeiZo1+31)=Kalenderjaar,MONTH(MeiZo1+31)=5),MeiZo1+31,""))</f>
        <v>43614</v>
      </c>
      <c r="E13" s="12">
        <f>IF(DAY(MeiZo1)=1,IF(AND(YEAR(MeiZo1+25)=Kalenderjaar,MONTH(MeiZo1+25)=5),MeiZo1+25,""),IF(AND(YEAR(MeiZo1+32)=Kalenderjaar,MONTH(MeiZo1+32)=5),MeiZo1+32,""))</f>
        <v>43615</v>
      </c>
      <c r="F13" s="12">
        <f>IF(DAY(MeiZo1)=1,IF(AND(YEAR(MeiZo1+26)=Kalenderjaar,MONTH(MeiZo1+26)=5),MeiZo1+26,""),IF(AND(YEAR(MeiZo1+33)=Kalenderjaar,MONTH(MeiZo1+33)=5),MeiZo1+33,""))</f>
        <v>43616</v>
      </c>
      <c r="G13" s="23" t="str">
        <f>IF(DAY(MeiZo1)=1,IF(AND(YEAR(MeiZo1+27)=Kalenderjaar,MONTH(MeiZo1+27)=5),MeiZo1+27,""),IF(AND(YEAR(MeiZo1+34)=Kalenderjaar,MONTH(MeiZo1+34)=5),MeiZo1+34,""))</f>
        <v/>
      </c>
      <c r="H13" s="23" t="str">
        <f>IF(DAY(MeiZo1)=1,IF(AND(YEAR(MeiZo1+28)=Kalenderjaar,MONTH(MeiZo1+28)=5),MeiZo1+28,""),IF(AND(YEAR(MeiZo1+35)=Kalenderjaar,MONTH(MeiZo1+35)=5),MeiZo1+35,""))</f>
        <v/>
      </c>
      <c r="I13" s="18"/>
      <c r="J13" s="12"/>
    </row>
    <row r="14" spans="1:18" ht="64.5" customHeight="1" x14ac:dyDescent="0.25">
      <c r="A14"/>
      <c r="B14" s="13"/>
      <c r="C14" s="13"/>
      <c r="D14" s="13"/>
      <c r="E14" s="13"/>
      <c r="F14" s="13"/>
      <c r="G14" s="24"/>
      <c r="H14" s="24"/>
      <c r="I14" s="19"/>
      <c r="J14" s="14"/>
    </row>
    <row r="15" spans="1:18" ht="15" customHeight="1" x14ac:dyDescent="0.25">
      <c r="A15"/>
      <c r="B15" s="12" t="str">
        <f>IF(DAY(MeiZo1)=1,IF(AND(YEAR(MeiZo1+29)=Kalenderjaar,MONTH(MeiZo1+29)=5),MeiZo1+29,""),IF(AND(YEAR(MeiZo1+36)=Kalenderjaar,MONTH(MeiZo1+36)=5),MeiZo1+36,""))</f>
        <v/>
      </c>
      <c r="C15" s="12" t="str">
        <f>IF(DAY(MeiZo1)=1,IF(AND(YEAR(MeiZo1+30)=Kalenderjaar,MONTH(MeiZo1+30)=5),MeiZo1+30,""),IF(AND(YEAR(MeiZo1+37)=Kalenderjaar,MONTH(MeiZo1+37)=5),MeiZo1+37,""))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R20"/>
  <sheetViews>
    <sheetView showGridLines="0" zoomScaleNormal="100" workbookViewId="0">
      <selection activeCell="G3" sqref="G3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UPPER(TEXT(DATE(Kalenderjaar,6,1),"mmmm jjjj"))</f>
        <v>JUNI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12" t="str">
        <f>IF(DAY(JunZo1)=1,"",IF(AND(YEAR(JunZo1+1)=Kalenderjaar,MONTH(JunZo1+1)=6),JunZo1+1,""))</f>
        <v/>
      </c>
      <c r="C5" s="12" t="str">
        <f>IF(DAY(JunZo1)=1,"",IF(AND(YEAR(JunZo1+2)=Kalenderjaar,MONTH(JunZo1+2)=6),JunZo1+2,""))</f>
        <v/>
      </c>
      <c r="D5" s="12" t="str">
        <f>IF(DAY(JunZo1)=1,"",IF(AND(YEAR(JunZo1+3)=Kalenderjaar,MONTH(JunZo1+3)=6),JunZo1+3,""))</f>
        <v/>
      </c>
      <c r="E5" s="12" t="str">
        <f>IF(DAY(JunZo1)=1,"",IF(AND(YEAR(JunZo1+4)=Kalenderjaar,MONTH(JunZo1+4)=6),JunZo1+4,""))</f>
        <v/>
      </c>
      <c r="F5" s="12" t="str">
        <f>IF(DAY(JunZo1)=1,"",IF(AND(YEAR(JunZo1+5)=Kalenderjaar,MONTH(JunZo1+5)=6),JunZo1+5,""))</f>
        <v/>
      </c>
      <c r="G5" s="23">
        <f>IF(DAY(JunZo1)=1,"",IF(AND(YEAR(JunZo1+6)=Kalenderjaar,MONTH(JunZo1+6)=6),JunZo1+6,""))</f>
        <v>43617</v>
      </c>
      <c r="H5" s="23">
        <f>IF(DAY(JunZo1)=1,IF(AND(YEAR(JunZo1)=Kalenderjaar,MONTH(JunZo1)=6),JunZo1,""),IF(AND(YEAR(JunZo1+7)=Kalenderjaar,MONTH(JunZo1+7)=6),JunZo1+7,""))</f>
        <v>43618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13"/>
      <c r="C6" s="13"/>
      <c r="D6" s="13"/>
      <c r="E6" s="13"/>
      <c r="F6" s="13"/>
      <c r="G6" s="24"/>
      <c r="H6" s="24"/>
      <c r="I6" s="19"/>
      <c r="J6" s="14"/>
    </row>
    <row r="7" spans="1:18" ht="15" customHeight="1" x14ac:dyDescent="0.25">
      <c r="A7"/>
      <c r="B7" s="12">
        <f>IF(DAY(JunZo1)=1,IF(AND(YEAR(JunZo1+1)=Kalenderjaar,MONTH(JunZo1+1)=6),JunZo1+1,""),IF(AND(YEAR(JunZo1+8)=Kalenderjaar,MONTH(JunZo1+8)=6),JunZo1+8,""))</f>
        <v>43619</v>
      </c>
      <c r="C7" s="12">
        <f>IF(DAY(JunZo1)=1,IF(AND(YEAR(JunZo1+2)=Kalenderjaar,MONTH(JunZo1+2)=6),JunZo1+2,""),IF(AND(YEAR(JunZo1+9)=Kalenderjaar,MONTH(JunZo1+9)=6),JunZo1+9,""))</f>
        <v>43620</v>
      </c>
      <c r="D7" s="12">
        <f>IF(DAY(JunZo1)=1,IF(AND(YEAR(JunZo1+3)=Kalenderjaar,MONTH(JunZo1+3)=6),JunZo1+3,""),IF(AND(YEAR(JunZo1+10)=Kalenderjaar,MONTH(JunZo1+10)=6),JunZo1+10,""))</f>
        <v>43621</v>
      </c>
      <c r="E7" s="12">
        <f>IF(DAY(JunZo1)=1,IF(AND(YEAR(JunZo1+4)=Kalenderjaar,MONTH(JunZo1+4)=6),JunZo1+4,""),IF(AND(YEAR(JunZo1+11)=Kalenderjaar,MONTH(JunZo1+11)=6),JunZo1+11,""))</f>
        <v>43622</v>
      </c>
      <c r="F7" s="12">
        <f>IF(DAY(JunZo1)=1,IF(AND(YEAR(JunZo1+5)=Kalenderjaar,MONTH(JunZo1+5)=6),JunZo1+5,""),IF(AND(YEAR(JunZo1+12)=Kalenderjaar,MONTH(JunZo1+12)=6),JunZo1+12,""))</f>
        <v>43623</v>
      </c>
      <c r="G7" s="23">
        <f>IF(DAY(JunZo1)=1,IF(AND(YEAR(JunZo1+6)=Kalenderjaar,MONTH(JunZo1+6)=6),JunZo1+6,""),IF(AND(YEAR(JunZo1+13)=Kalenderjaar,MONTH(JunZo1+13)=6),JunZo1+13,""))</f>
        <v>43624</v>
      </c>
      <c r="H7" s="23">
        <f>IF(DAY(JunZo1)=1,IF(AND(YEAR(JunZo1+7)=Kalenderjaar,MONTH(JunZo1+7)=6),JunZo1+7,""),IF(AND(YEAR(JunZo1+14)=Kalenderjaar,MONTH(JunZo1+14)=6),JunZo1+14,""))</f>
        <v>43625</v>
      </c>
      <c r="I7" s="18"/>
      <c r="J7" s="12"/>
    </row>
    <row r="8" spans="1:18" ht="64.5" customHeight="1" x14ac:dyDescent="0.25">
      <c r="A8"/>
      <c r="B8" s="13"/>
      <c r="C8" s="13"/>
      <c r="D8" s="13"/>
      <c r="E8" s="13"/>
      <c r="F8" s="13"/>
      <c r="G8" s="24"/>
      <c r="H8" s="24"/>
      <c r="I8" s="19"/>
      <c r="J8" s="14"/>
    </row>
    <row r="9" spans="1:18" ht="15" customHeight="1" x14ac:dyDescent="0.25">
      <c r="A9"/>
      <c r="B9" s="12">
        <f>IF(DAY(JunZo1)=1,IF(AND(YEAR(JunZo1+8)=Kalenderjaar,MONTH(JunZo1+8)=6),JunZo1+8,""),IF(AND(YEAR(JunZo1+15)=Kalenderjaar,MONTH(JunZo1+15)=6),JunZo1+15,""))</f>
        <v>43626</v>
      </c>
      <c r="C9" s="12">
        <f>IF(DAY(JunZo1)=1,IF(AND(YEAR(JunZo1+9)=Kalenderjaar,MONTH(JunZo1+9)=6),JunZo1+9,""),IF(AND(YEAR(JunZo1+16)=Kalenderjaar,MONTH(JunZo1+16)=6),JunZo1+16,""))</f>
        <v>43627</v>
      </c>
      <c r="D9" s="12">
        <f>IF(DAY(JunZo1)=1,IF(AND(YEAR(JunZo1+10)=Kalenderjaar,MONTH(JunZo1+10)=6),JunZo1+10,""),IF(AND(YEAR(JunZo1+17)=Kalenderjaar,MONTH(JunZo1+17)=6),JunZo1+17,""))</f>
        <v>43628</v>
      </c>
      <c r="E9" s="12">
        <f>IF(DAY(JunZo1)=1,IF(AND(YEAR(JunZo1+11)=Kalenderjaar,MONTH(JunZo1+11)=6),JunZo1+11,""),IF(AND(YEAR(JunZo1+18)=Kalenderjaar,MONTH(JunZo1+18)=6),JunZo1+18,""))</f>
        <v>43629</v>
      </c>
      <c r="F9" s="12">
        <f>IF(DAY(JunZo1)=1,IF(AND(YEAR(JunZo1+12)=Kalenderjaar,MONTH(JunZo1+12)=6),JunZo1+12,""),IF(AND(YEAR(JunZo1+19)=Kalenderjaar,MONTH(JunZo1+19)=6),JunZo1+19,""))</f>
        <v>43630</v>
      </c>
      <c r="G9" s="23">
        <f>IF(DAY(JunZo1)=1,IF(AND(YEAR(JunZo1+13)=Kalenderjaar,MONTH(JunZo1+13)=6),JunZo1+13,""),IF(AND(YEAR(JunZo1+20)=Kalenderjaar,MONTH(JunZo1+20)=6),JunZo1+20,""))</f>
        <v>43631</v>
      </c>
      <c r="H9" s="23">
        <f>IF(DAY(JunZo1)=1,IF(AND(YEAR(JunZo1+14)=Kalenderjaar,MONTH(JunZo1+14)=6),JunZo1+14,""),IF(AND(YEAR(JunZo1+21)=Kalenderjaar,MONTH(JunZo1+21)=6),JunZo1+21,""))</f>
        <v>43632</v>
      </c>
      <c r="I9" s="18"/>
      <c r="J9" s="12"/>
    </row>
    <row r="10" spans="1:18" ht="64.5" customHeight="1" x14ac:dyDescent="0.25">
      <c r="A10"/>
      <c r="B10" s="13"/>
      <c r="C10" s="13"/>
      <c r="D10" s="13"/>
      <c r="E10" s="13"/>
      <c r="F10" s="13"/>
      <c r="G10" s="24"/>
      <c r="H10" s="24"/>
      <c r="I10" s="19"/>
      <c r="J10" s="14"/>
    </row>
    <row r="11" spans="1:18" ht="15" customHeight="1" x14ac:dyDescent="0.25">
      <c r="A11"/>
      <c r="B11" s="12">
        <f>IF(DAY(JunZo1)=1,IF(AND(YEAR(JunZo1+15)=Kalenderjaar,MONTH(JunZo1+15)=6),JunZo1+15,""),IF(AND(YEAR(JunZo1+22)=Kalenderjaar,MONTH(JunZo1+22)=6),JunZo1+22,""))</f>
        <v>43633</v>
      </c>
      <c r="C11" s="12">
        <f>IF(DAY(JunZo1)=1,IF(AND(YEAR(JunZo1+16)=Kalenderjaar,MONTH(JunZo1+16)=6),JunZo1+16,""),IF(AND(YEAR(JunZo1+23)=Kalenderjaar,MONTH(JunZo1+23)=6),JunZo1+23,""))</f>
        <v>43634</v>
      </c>
      <c r="D11" s="12">
        <f>IF(DAY(JunZo1)=1,IF(AND(YEAR(JunZo1+17)=Kalenderjaar,MONTH(JunZo1+17)=6),JunZo1+17,""),IF(AND(YEAR(JunZo1+24)=Kalenderjaar,MONTH(JunZo1+24)=6),JunZo1+24,""))</f>
        <v>43635</v>
      </c>
      <c r="E11" s="12">
        <f>IF(DAY(JunZo1)=1,IF(AND(YEAR(JunZo1+18)=Kalenderjaar,MONTH(JunZo1+18)=6),JunZo1+18,""),IF(AND(YEAR(JunZo1+25)=Kalenderjaar,MONTH(JunZo1+25)=6),JunZo1+25,""))</f>
        <v>43636</v>
      </c>
      <c r="F11" s="12">
        <f>IF(DAY(JunZo1)=1,IF(AND(YEAR(JunZo1+19)=Kalenderjaar,MONTH(JunZo1+19)=6),JunZo1+19,""),IF(AND(YEAR(JunZo1+26)=Kalenderjaar,MONTH(JunZo1+26)=6),JunZo1+26,""))</f>
        <v>43637</v>
      </c>
      <c r="G11" s="23">
        <f>IF(DAY(JunZo1)=1,IF(AND(YEAR(JunZo1+20)=Kalenderjaar,MONTH(JunZo1+20)=6),JunZo1+20,""),IF(AND(YEAR(JunZo1+27)=Kalenderjaar,MONTH(JunZo1+27)=6),JunZo1+27,""))</f>
        <v>43638</v>
      </c>
      <c r="H11" s="23">
        <f>IF(DAY(JunZo1)=1,IF(AND(YEAR(JunZo1+21)=Kalenderjaar,MONTH(JunZo1+21)=6),JunZo1+21,""),IF(AND(YEAR(JunZo1+28)=Kalenderjaar,MONTH(JunZo1+28)=6),JunZo1+28,""))</f>
        <v>43639</v>
      </c>
      <c r="I11" s="18"/>
      <c r="J11" s="12"/>
    </row>
    <row r="12" spans="1:18" ht="64.5" customHeight="1" x14ac:dyDescent="0.25">
      <c r="A12"/>
      <c r="B12" s="13"/>
      <c r="C12" s="13"/>
      <c r="D12" s="13"/>
      <c r="E12" s="13"/>
      <c r="F12" s="13"/>
      <c r="G12" s="24"/>
      <c r="H12" s="24"/>
      <c r="I12" s="19"/>
      <c r="J12" s="14"/>
    </row>
    <row r="13" spans="1:18" ht="15" customHeight="1" x14ac:dyDescent="0.25">
      <c r="A13"/>
      <c r="B13" s="12">
        <f>IF(DAY(JunZo1)=1,IF(AND(YEAR(JunZo1+22)=Kalenderjaar,MONTH(JunZo1+22)=6),JunZo1+22,""),IF(AND(YEAR(JunZo1+29)=Kalenderjaar,MONTH(JunZo1+29)=6),JunZo1+29,""))</f>
        <v>43640</v>
      </c>
      <c r="C13" s="12">
        <f>IF(DAY(JunZo1)=1,IF(AND(YEAR(JunZo1+23)=Kalenderjaar,MONTH(JunZo1+23)=6),JunZo1+23,""),IF(AND(YEAR(JunZo1+30)=Kalenderjaar,MONTH(JunZo1+30)=6),JunZo1+30,""))</f>
        <v>43641</v>
      </c>
      <c r="D13" s="12">
        <f>IF(DAY(JunZo1)=1,IF(AND(YEAR(JunZo1+24)=Kalenderjaar,MONTH(JunZo1+24)=6),JunZo1+24,""),IF(AND(YEAR(JunZo1+31)=Kalenderjaar,MONTH(JunZo1+31)=6),JunZo1+31,""))</f>
        <v>43642</v>
      </c>
      <c r="E13" s="12">
        <f>IF(DAY(JunZo1)=1,IF(AND(YEAR(JunZo1+25)=Kalenderjaar,MONTH(JunZo1+25)=6),JunZo1+25,""),IF(AND(YEAR(JunZo1+32)=Kalenderjaar,MONTH(JunZo1+32)=6),JunZo1+32,""))</f>
        <v>43643</v>
      </c>
      <c r="F13" s="12">
        <f>IF(DAY(JunZo1)=1,IF(AND(YEAR(JunZo1+26)=Kalenderjaar,MONTH(JunZo1+26)=6),JunZo1+26,""),IF(AND(YEAR(JunZo1+33)=Kalenderjaar,MONTH(JunZo1+33)=6),JunZo1+33,""))</f>
        <v>43644</v>
      </c>
      <c r="G13" s="23">
        <f>IF(DAY(JunZo1)=1,IF(AND(YEAR(JunZo1+27)=Kalenderjaar,MONTH(JunZo1+27)=6),JunZo1+27,""),IF(AND(YEAR(JunZo1+34)=Kalenderjaar,MONTH(JunZo1+34)=6),JunZo1+34,""))</f>
        <v>43645</v>
      </c>
      <c r="H13" s="23">
        <f>IF(DAY(JunZo1)=1,IF(AND(YEAR(JunZo1+28)=Kalenderjaar,MONTH(JunZo1+28)=6),JunZo1+28,""),IF(AND(YEAR(JunZo1+35)=Kalenderjaar,MONTH(JunZo1+35)=6),JunZo1+35,""))</f>
        <v>43646</v>
      </c>
      <c r="I13" s="18"/>
      <c r="J13" s="12"/>
    </row>
    <row r="14" spans="1:18" ht="64.5" customHeight="1" x14ac:dyDescent="0.25">
      <c r="A14"/>
      <c r="B14" s="13"/>
      <c r="C14" s="13"/>
      <c r="D14" s="13"/>
      <c r="E14" s="13"/>
      <c r="F14" s="13"/>
      <c r="G14" s="24"/>
      <c r="H14" s="24"/>
      <c r="I14" s="19"/>
      <c r="J14" s="14"/>
    </row>
    <row r="15" spans="1:18" ht="15" customHeight="1" x14ac:dyDescent="0.25">
      <c r="A15"/>
      <c r="B15" s="12" t="str">
        <f>IF(DAY(JunZo1)=1,IF(AND(YEAR(JunZo1+29)=Kalenderjaar,MONTH(JunZo1+29)=6),JunZo1+29,""),IF(AND(YEAR(JunZo1+36)=Kalenderjaar,MONTH(JunZo1+36)=6),JunZo1+36,""))</f>
        <v/>
      </c>
      <c r="C15" s="12" t="str">
        <f>IF(DAY(JunZo1)=1,IF(AND(YEAR(JunZo1+30)=Kalenderjaar,MONTH(JunZo1+30)=6),JunZo1+30,""),IF(AND(YEAR(JunZo1+37)=Kalenderjaar,MONTH(JunZo1+37)=6),JunZo1+37,""))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  <pageSetUpPr fitToPage="1"/>
  </sheetPr>
  <dimension ref="A1:R20"/>
  <sheetViews>
    <sheetView showGridLines="0" zoomScaleNormal="100" workbookViewId="0">
      <selection activeCell="G3" sqref="G3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UPPER(TEXT(DATE(Kalenderjaar,7,1),"mmmm jjjj"))</f>
        <v>JULI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12">
        <f>IF(DAY(JulZo1)=1,"",IF(AND(YEAR(JulZo1+1)=Kalenderjaar,MONTH(JulZo1+1)=7),JulZo1+1,""))</f>
        <v>43647</v>
      </c>
      <c r="C5" s="12">
        <f>IF(DAY(JulZo1)=1,"",IF(AND(YEAR(JulZo1+2)=Kalenderjaar,MONTH(JulZo1+2)=7),JulZo1+2,""))</f>
        <v>43648</v>
      </c>
      <c r="D5" s="12">
        <f>IF(DAY(JulZo1)=1,"",IF(AND(YEAR(JulZo1+3)=Kalenderjaar,MONTH(JulZo1+3)=7),JulZo1+3,""))</f>
        <v>43649</v>
      </c>
      <c r="E5" s="12">
        <f>IF(DAY(JulZo1)=1,"",IF(AND(YEAR(JulZo1+4)=Kalenderjaar,MONTH(JulZo1+4)=7),JulZo1+4,""))</f>
        <v>43650</v>
      </c>
      <c r="F5" s="12">
        <f>IF(DAY(JulZo1)=1,"",IF(AND(YEAR(JulZo1+5)=Kalenderjaar,MONTH(JulZo1+5)=7),JulZo1+5,""))</f>
        <v>43651</v>
      </c>
      <c r="G5" s="23">
        <f>IF(DAY(JulZo1)=1,"",IF(AND(YEAR(JulZo1+6)=Kalenderjaar,MONTH(JulZo1+6)=7),JulZo1+6,""))</f>
        <v>43652</v>
      </c>
      <c r="H5" s="23">
        <f>IF(DAY(JulZo1)=1,IF(AND(YEAR(JulZo1)=Kalenderjaar,MONTH(JulZo1)=7),JulZo1,""),IF(AND(YEAR(JulZo1+7)=Kalenderjaar,MONTH(JulZo1+7)=7),JulZo1+7,""))</f>
        <v>43653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13"/>
      <c r="C6" s="13"/>
      <c r="D6" s="13"/>
      <c r="E6" s="13"/>
      <c r="F6" s="13"/>
      <c r="G6" s="24"/>
      <c r="H6" s="24"/>
      <c r="I6" s="19"/>
      <c r="J6" s="14"/>
    </row>
    <row r="7" spans="1:18" ht="15" customHeight="1" x14ac:dyDescent="0.25">
      <c r="A7"/>
      <c r="B7" s="12">
        <f>IF(DAY(JulZo1)=1,IF(AND(YEAR(JulZo1+1)=Kalenderjaar,MONTH(JulZo1+1)=7),JulZo1+1,""),IF(AND(YEAR(JulZo1+8)=Kalenderjaar,MONTH(JulZo1+8)=7),JulZo1+8,""))</f>
        <v>43654</v>
      </c>
      <c r="C7" s="12">
        <f>IF(DAY(JulZo1)=1,IF(AND(YEAR(JulZo1+2)=Kalenderjaar,MONTH(JulZo1+2)=7),JulZo1+2,""),IF(AND(YEAR(JulZo1+9)=Kalenderjaar,MONTH(JulZo1+9)=7),JulZo1+9,""))</f>
        <v>43655</v>
      </c>
      <c r="D7" s="12">
        <f>IF(DAY(JulZo1)=1,IF(AND(YEAR(JulZo1+3)=Kalenderjaar,MONTH(JulZo1+3)=7),JulZo1+3,""),IF(AND(YEAR(JulZo1+10)=Kalenderjaar,MONTH(JulZo1+10)=7),JulZo1+10,""))</f>
        <v>43656</v>
      </c>
      <c r="E7" s="12">
        <f>IF(DAY(JulZo1)=1,IF(AND(YEAR(JulZo1+4)=Kalenderjaar,MONTH(JulZo1+4)=7),JulZo1+4,""),IF(AND(YEAR(JulZo1+11)=Kalenderjaar,MONTH(JulZo1+11)=7),JulZo1+11,""))</f>
        <v>43657</v>
      </c>
      <c r="F7" s="12">
        <f>IF(DAY(JulZo1)=1,IF(AND(YEAR(JulZo1+5)=Kalenderjaar,MONTH(JulZo1+5)=7),JulZo1+5,""),IF(AND(YEAR(JulZo1+12)=Kalenderjaar,MONTH(JulZo1+12)=7),JulZo1+12,""))</f>
        <v>43658</v>
      </c>
      <c r="G7" s="23">
        <f>IF(DAY(JulZo1)=1,IF(AND(YEAR(JulZo1+6)=Kalenderjaar,MONTH(JulZo1+6)=7),JulZo1+6,""),IF(AND(YEAR(JulZo1+13)=Kalenderjaar,MONTH(JulZo1+13)=7),JulZo1+13,""))</f>
        <v>43659</v>
      </c>
      <c r="H7" s="23">
        <f>IF(DAY(JulZo1)=1,IF(AND(YEAR(JulZo1+7)=Kalenderjaar,MONTH(JulZo1+7)=7),JulZo1+7,""),IF(AND(YEAR(JulZo1+14)=Kalenderjaar,MONTH(JulZo1+14)=7),JulZo1+14,""))</f>
        <v>43660</v>
      </c>
      <c r="I7" s="18"/>
      <c r="J7" s="12"/>
    </row>
    <row r="8" spans="1:18" ht="64.5" customHeight="1" x14ac:dyDescent="0.25">
      <c r="A8"/>
      <c r="B8" s="13"/>
      <c r="C8" s="13"/>
      <c r="D8" s="13"/>
      <c r="E8" s="13"/>
      <c r="F8" s="13"/>
      <c r="G8" s="24"/>
      <c r="H8" s="24"/>
      <c r="I8" s="19"/>
      <c r="J8" s="14"/>
    </row>
    <row r="9" spans="1:18" ht="15" customHeight="1" x14ac:dyDescent="0.25">
      <c r="A9"/>
      <c r="B9" s="12">
        <f>IF(DAY(JulZo1)=1,IF(AND(YEAR(JulZo1+8)=Kalenderjaar,MONTH(JulZo1+8)=7),JulZo1+8,""),IF(AND(YEAR(JulZo1+15)=Kalenderjaar,MONTH(JulZo1+15)=7),JulZo1+15,""))</f>
        <v>43661</v>
      </c>
      <c r="C9" s="12">
        <f>IF(DAY(JulZo1)=1,IF(AND(YEAR(JulZo1+9)=Kalenderjaar,MONTH(JulZo1+9)=7),JulZo1+9,""),IF(AND(YEAR(JulZo1+16)=Kalenderjaar,MONTH(JulZo1+16)=7),JulZo1+16,""))</f>
        <v>43662</v>
      </c>
      <c r="D9" s="12">
        <f>IF(DAY(JulZo1)=1,IF(AND(YEAR(JulZo1+10)=Kalenderjaar,MONTH(JulZo1+10)=7),JulZo1+10,""),IF(AND(YEAR(JulZo1+17)=Kalenderjaar,MONTH(JulZo1+17)=7),JulZo1+17,""))</f>
        <v>43663</v>
      </c>
      <c r="E9" s="12">
        <f>IF(DAY(JulZo1)=1,IF(AND(YEAR(JulZo1+11)=Kalenderjaar,MONTH(JulZo1+11)=7),JulZo1+11,""),IF(AND(YEAR(JulZo1+18)=Kalenderjaar,MONTH(JulZo1+18)=7),JulZo1+18,""))</f>
        <v>43664</v>
      </c>
      <c r="F9" s="12">
        <f>IF(DAY(JulZo1)=1,IF(AND(YEAR(JulZo1+12)=Kalenderjaar,MONTH(JulZo1+12)=7),JulZo1+12,""),IF(AND(YEAR(JulZo1+19)=Kalenderjaar,MONTH(JulZo1+19)=7),JulZo1+19,""))</f>
        <v>43665</v>
      </c>
      <c r="G9" s="23">
        <f>IF(DAY(JulZo1)=1,IF(AND(YEAR(JulZo1+13)=Kalenderjaar,MONTH(JulZo1+13)=7),JulZo1+13,""),IF(AND(YEAR(JulZo1+20)=Kalenderjaar,MONTH(JulZo1+20)=7),JulZo1+20,""))</f>
        <v>43666</v>
      </c>
      <c r="H9" s="23">
        <f>IF(DAY(JulZo1)=1,IF(AND(YEAR(JulZo1+14)=Kalenderjaar,MONTH(JulZo1+14)=7),JulZo1+14,""),IF(AND(YEAR(JulZo1+21)=Kalenderjaar,MONTH(JulZo1+21)=7),JulZo1+21,""))</f>
        <v>43667</v>
      </c>
      <c r="I9" s="18"/>
      <c r="J9" s="12"/>
    </row>
    <row r="10" spans="1:18" ht="64.5" customHeight="1" x14ac:dyDescent="0.25">
      <c r="A10"/>
      <c r="B10" s="13"/>
      <c r="C10" s="13"/>
      <c r="D10" s="13"/>
      <c r="E10" s="13"/>
      <c r="F10" s="13"/>
      <c r="G10" s="24"/>
      <c r="H10" s="24"/>
      <c r="I10" s="19"/>
      <c r="J10" s="14"/>
    </row>
    <row r="11" spans="1:18" ht="15" customHeight="1" x14ac:dyDescent="0.25">
      <c r="A11"/>
      <c r="B11" s="12">
        <f>IF(DAY(JulZo1)=1,IF(AND(YEAR(JulZo1+15)=Kalenderjaar,MONTH(JulZo1+15)=7),JulZo1+15,""),IF(AND(YEAR(JulZo1+22)=Kalenderjaar,MONTH(JulZo1+22)=7),JulZo1+22,""))</f>
        <v>43668</v>
      </c>
      <c r="C11" s="12">
        <f>IF(DAY(JulZo1)=1,IF(AND(YEAR(JulZo1+16)=Kalenderjaar,MONTH(JulZo1+16)=7),JulZo1+16,""),IF(AND(YEAR(JulZo1+23)=Kalenderjaar,MONTH(JulZo1+23)=7),JulZo1+23,""))</f>
        <v>43669</v>
      </c>
      <c r="D11" s="12">
        <f>IF(DAY(JulZo1)=1,IF(AND(YEAR(JulZo1+17)=Kalenderjaar,MONTH(JulZo1+17)=7),JulZo1+17,""),IF(AND(YEAR(JulZo1+24)=Kalenderjaar,MONTH(JulZo1+24)=7),JulZo1+24,""))</f>
        <v>43670</v>
      </c>
      <c r="E11" s="12">
        <f>IF(DAY(JulZo1)=1,IF(AND(YEAR(JulZo1+18)=Kalenderjaar,MONTH(JulZo1+18)=7),JulZo1+18,""),IF(AND(YEAR(JulZo1+25)=Kalenderjaar,MONTH(JulZo1+25)=7),JulZo1+25,""))</f>
        <v>43671</v>
      </c>
      <c r="F11" s="12">
        <f>IF(DAY(JulZo1)=1,IF(AND(YEAR(JulZo1+19)=Kalenderjaar,MONTH(JulZo1+19)=7),JulZo1+19,""),IF(AND(YEAR(JulZo1+26)=Kalenderjaar,MONTH(JulZo1+26)=7),JulZo1+26,""))</f>
        <v>43672</v>
      </c>
      <c r="G11" s="23">
        <f>IF(DAY(JulZo1)=1,IF(AND(YEAR(JulZo1+20)=Kalenderjaar,MONTH(JulZo1+20)=7),JulZo1+20,""),IF(AND(YEAR(JulZo1+27)=Kalenderjaar,MONTH(JulZo1+27)=7),JulZo1+27,""))</f>
        <v>43673</v>
      </c>
      <c r="H11" s="23">
        <f>IF(DAY(JulZo1)=1,IF(AND(YEAR(JulZo1+21)=Kalenderjaar,MONTH(JulZo1+21)=7),JulZo1+21,""),IF(AND(YEAR(JulZo1+28)=Kalenderjaar,MONTH(JulZo1+28)=7),JulZo1+28,""))</f>
        <v>43674</v>
      </c>
      <c r="I11" s="18"/>
      <c r="J11" s="12"/>
    </row>
    <row r="12" spans="1:18" ht="64.5" customHeight="1" x14ac:dyDescent="0.25">
      <c r="A12"/>
      <c r="B12" s="13"/>
      <c r="C12" s="13"/>
      <c r="D12" s="13"/>
      <c r="E12" s="13"/>
      <c r="F12" s="13"/>
      <c r="G12" s="24"/>
      <c r="H12" s="24"/>
      <c r="I12" s="19"/>
      <c r="J12" s="14"/>
    </row>
    <row r="13" spans="1:18" ht="15" customHeight="1" x14ac:dyDescent="0.25">
      <c r="A13"/>
      <c r="B13" s="12">
        <f>IF(DAY(JulZo1)=1,IF(AND(YEAR(JulZo1+22)=Kalenderjaar,MONTH(JulZo1+22)=7),JulZo1+22,""),IF(AND(YEAR(JulZo1+29)=Kalenderjaar,MONTH(JulZo1+29)=7),JulZo1+29,""))</f>
        <v>43675</v>
      </c>
      <c r="C13" s="12">
        <f>IF(DAY(JulZo1)=1,IF(AND(YEAR(JulZo1+23)=Kalenderjaar,MONTH(JulZo1+23)=7),JulZo1+23,""),IF(AND(YEAR(JulZo1+30)=Kalenderjaar,MONTH(JulZo1+30)=7),JulZo1+30,""))</f>
        <v>43676</v>
      </c>
      <c r="D13" s="12">
        <f>IF(DAY(JulZo1)=1,IF(AND(YEAR(JulZo1+24)=Kalenderjaar,MONTH(JulZo1+24)=7),JulZo1+24,""),IF(AND(YEAR(JulZo1+31)=Kalenderjaar,MONTH(JulZo1+31)=7),JulZo1+31,""))</f>
        <v>43677</v>
      </c>
      <c r="E13" s="12" t="str">
        <f>IF(DAY(JulZo1)=1,IF(AND(YEAR(JulZo1+25)=Kalenderjaar,MONTH(JulZo1+25)=7),JulZo1+25,""),IF(AND(YEAR(JulZo1+32)=Kalenderjaar,MONTH(JulZo1+32)=7),JulZo1+32,""))</f>
        <v/>
      </c>
      <c r="F13" s="12" t="str">
        <f>IF(DAY(JulZo1)=1,IF(AND(YEAR(JulZo1+26)=Kalenderjaar,MONTH(JulZo1+26)=7),JulZo1+26,""),IF(AND(YEAR(JulZo1+33)=Kalenderjaar,MONTH(JulZo1+33)=7),JulZo1+33,""))</f>
        <v/>
      </c>
      <c r="G13" s="23" t="str">
        <f>IF(DAY(JulZo1)=1,IF(AND(YEAR(JulZo1+27)=Kalenderjaar,MONTH(JulZo1+27)=7),JulZo1+27,""),IF(AND(YEAR(JulZo1+34)=Kalenderjaar,MONTH(JulZo1+34)=7),JulZo1+34,""))</f>
        <v/>
      </c>
      <c r="H13" s="23" t="str">
        <f>IF(DAY(JulZo1)=1,IF(AND(YEAR(JulZo1+28)=Kalenderjaar,MONTH(JulZo1+28)=7),JulZo1+28,""),IF(AND(YEAR(JulZo1+35)=Kalenderjaar,MONTH(JulZo1+35)=7),JulZo1+35,""))</f>
        <v/>
      </c>
      <c r="I13" s="18"/>
      <c r="J13" s="12"/>
    </row>
    <row r="14" spans="1:18" ht="64.5" customHeight="1" x14ac:dyDescent="0.25">
      <c r="A14"/>
      <c r="B14" s="13"/>
      <c r="C14" s="13"/>
      <c r="D14" s="13"/>
      <c r="E14" s="13"/>
      <c r="F14" s="13"/>
      <c r="G14" s="24"/>
      <c r="H14" s="24"/>
      <c r="I14" s="19"/>
      <c r="J14" s="14"/>
    </row>
    <row r="15" spans="1:18" ht="15" customHeight="1" x14ac:dyDescent="0.25">
      <c r="A15"/>
      <c r="B15" s="12" t="str">
        <f>IF(DAY(JulZo1)=1,IF(AND(YEAR(JulZo1+29)=Kalenderjaar,MONTH(JulZo1+29)=7),JulZo1+29,""),IF(AND(YEAR(JulZo1+36)=Kalenderjaar,MONTH(JulZo1+36)=7),JulZo1+36,""))</f>
        <v/>
      </c>
      <c r="C15" s="12" t="str">
        <f>IF(DAY(JulZo1)=1,IF(AND(YEAR(JulZo1+30)=Kalenderjaar,MONTH(JulZo1+30)=7),JulZo1+30,""),IF(AND(YEAR(JulZo1+37)=Kalenderjaar,MONTH(JulZo1+37)=7),JulZo1+37,""))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0.249977111117893"/>
    <pageSetUpPr fitToPage="1"/>
  </sheetPr>
  <dimension ref="A1:R20"/>
  <sheetViews>
    <sheetView showGridLines="0" topLeftCell="A10" zoomScaleNormal="100" workbookViewId="0">
      <selection activeCell="F14" sqref="F14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UPPER(TEXT(DATE(Kalenderjaar,8,1),"mmmm jjjj"))</f>
        <v>AUGUSTUS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23" t="str">
        <f>IF(DAY(AugZo1)=1,"",IF(AND(YEAR(AugZo1+1)=Kalenderjaar,MONTH(AugZo1+1)=8),AugZo1+1,""))</f>
        <v/>
      </c>
      <c r="C5" s="23" t="str">
        <f>IF(DAY(AugZo1)=1,"",IF(AND(YEAR(AugZo1+2)=Kalenderjaar,MONTH(AugZo1+2)=8),AugZo1+2,""))</f>
        <v/>
      </c>
      <c r="D5" s="23" t="str">
        <f>IF(DAY(AugZo1)=1,"",IF(AND(YEAR(AugZo1+3)=Kalenderjaar,MONTH(AugZo1+3)=8),AugZo1+3,""))</f>
        <v/>
      </c>
      <c r="E5" s="23">
        <f>IF(DAY(AugZo1)=1,"",IF(AND(YEAR(AugZo1+4)=Kalenderjaar,MONTH(AugZo1+4)=8),AugZo1+4,""))</f>
        <v>43678</v>
      </c>
      <c r="F5" s="23">
        <f>IF(DAY(AugZo1)=1,"",IF(AND(YEAR(AugZo1+5)=Kalenderjaar,MONTH(AugZo1+5)=8),AugZo1+5,""))</f>
        <v>43679</v>
      </c>
      <c r="G5" s="23">
        <f>IF(DAY(AugZo1)=1,"",IF(AND(YEAR(AugZo1+6)=Kalenderjaar,MONTH(AugZo1+6)=8),AugZo1+6,""))</f>
        <v>43680</v>
      </c>
      <c r="H5" s="23">
        <f>IF(DAY(AugZo1)=1,IF(AND(YEAR(AugZo1)=Kalenderjaar,MONTH(AugZo1)=8),AugZo1,""),IF(AND(YEAR(AugZo1+7)=Kalenderjaar,MONTH(AugZo1+7)=8),AugZo1+7,""))</f>
        <v>43681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25"/>
      <c r="C6" s="25"/>
      <c r="D6" s="25"/>
      <c r="E6" s="25"/>
      <c r="F6" s="25"/>
      <c r="G6" s="24"/>
      <c r="H6" s="24"/>
      <c r="I6" s="19"/>
      <c r="J6" s="14"/>
    </row>
    <row r="7" spans="1:18" ht="15" customHeight="1" x14ac:dyDescent="0.25">
      <c r="A7"/>
      <c r="B7" s="23">
        <f>IF(DAY(AugZo1)=1,IF(AND(YEAR(AugZo1+1)=Kalenderjaar,MONTH(AugZo1+1)=8),AugZo1+1,""),IF(AND(YEAR(AugZo1+8)=Kalenderjaar,MONTH(AugZo1+8)=8),AugZo1+8,""))</f>
        <v>43682</v>
      </c>
      <c r="C7" s="23">
        <f>IF(DAY(AugZo1)=1,IF(AND(YEAR(AugZo1+2)=Kalenderjaar,MONTH(AugZo1+2)=8),AugZo1+2,""),IF(AND(YEAR(AugZo1+9)=Kalenderjaar,MONTH(AugZo1+9)=8),AugZo1+9,""))</f>
        <v>43683</v>
      </c>
      <c r="D7" s="23">
        <f>IF(DAY(AugZo1)=1,IF(AND(YEAR(AugZo1+3)=Kalenderjaar,MONTH(AugZo1+3)=8),AugZo1+3,""),IF(AND(YEAR(AugZo1+10)=Kalenderjaar,MONTH(AugZo1+10)=8),AugZo1+10,""))</f>
        <v>43684</v>
      </c>
      <c r="E7" s="23">
        <f>IF(DAY(AugZo1)=1,IF(AND(YEAR(AugZo1+4)=Kalenderjaar,MONTH(AugZo1+4)=8),AugZo1+4,""),IF(AND(YEAR(AugZo1+11)=Kalenderjaar,MONTH(AugZo1+11)=8),AugZo1+11,""))</f>
        <v>43685</v>
      </c>
      <c r="F7" s="23">
        <f>IF(DAY(AugZo1)=1,IF(AND(YEAR(AugZo1+5)=Kalenderjaar,MONTH(AugZo1+5)=8),AugZo1+5,""),IF(AND(YEAR(AugZo1+12)=Kalenderjaar,MONTH(AugZo1+12)=8),AugZo1+12,""))</f>
        <v>43686</v>
      </c>
      <c r="G7" s="23">
        <f>IF(DAY(AugZo1)=1,IF(AND(YEAR(AugZo1+6)=Kalenderjaar,MONTH(AugZo1+6)=8),AugZo1+6,""),IF(AND(YEAR(AugZo1+13)=Kalenderjaar,MONTH(AugZo1+13)=8),AugZo1+13,""))</f>
        <v>43687</v>
      </c>
      <c r="H7" s="23">
        <f>IF(DAY(AugZo1)=1,IF(AND(YEAR(AugZo1+7)=Kalenderjaar,MONTH(AugZo1+7)=8),AugZo1+7,""),IF(AND(YEAR(AugZo1+14)=Kalenderjaar,MONTH(AugZo1+14)=8),AugZo1+14,""))</f>
        <v>43688</v>
      </c>
      <c r="I7" s="18"/>
      <c r="J7" s="12"/>
    </row>
    <row r="8" spans="1:18" ht="64.5" customHeight="1" x14ac:dyDescent="0.25">
      <c r="A8"/>
      <c r="B8" s="25"/>
      <c r="C8" s="25"/>
      <c r="D8" s="25"/>
      <c r="E8" s="25"/>
      <c r="F8" s="25"/>
      <c r="G8" s="24"/>
      <c r="H8" s="24"/>
      <c r="I8" s="19"/>
      <c r="J8" s="14"/>
    </row>
    <row r="9" spans="1:18" ht="15" customHeight="1" x14ac:dyDescent="0.25">
      <c r="A9"/>
      <c r="B9" s="23">
        <f>IF(DAY(AugZo1)=1,IF(AND(YEAR(AugZo1+8)=Kalenderjaar,MONTH(AugZo1+8)=8),AugZo1+8,""),IF(AND(YEAR(AugZo1+15)=Kalenderjaar,MONTH(AugZo1+15)=8),AugZo1+15,""))</f>
        <v>43689</v>
      </c>
      <c r="C9" s="23">
        <f>IF(DAY(AugZo1)=1,IF(AND(YEAR(AugZo1+9)=Kalenderjaar,MONTH(AugZo1+9)=8),AugZo1+9,""),IF(AND(YEAR(AugZo1+16)=Kalenderjaar,MONTH(AugZo1+16)=8),AugZo1+16,""))</f>
        <v>43690</v>
      </c>
      <c r="D9" s="23">
        <f>IF(DAY(AugZo1)=1,IF(AND(YEAR(AugZo1+10)=Kalenderjaar,MONTH(AugZo1+10)=8),AugZo1+10,""),IF(AND(YEAR(AugZo1+17)=Kalenderjaar,MONTH(AugZo1+17)=8),AugZo1+17,""))</f>
        <v>43691</v>
      </c>
      <c r="E9" s="23">
        <f>IF(DAY(AugZo1)=1,IF(AND(YEAR(AugZo1+11)=Kalenderjaar,MONTH(AugZo1+11)=8),AugZo1+11,""),IF(AND(YEAR(AugZo1+18)=Kalenderjaar,MONTH(AugZo1+18)=8),AugZo1+18,""))</f>
        <v>43692</v>
      </c>
      <c r="F9" s="23">
        <f>IF(DAY(AugZo1)=1,IF(AND(YEAR(AugZo1+12)=Kalenderjaar,MONTH(AugZo1+12)=8),AugZo1+12,""),IF(AND(YEAR(AugZo1+19)=Kalenderjaar,MONTH(AugZo1+19)=8),AugZo1+19,""))</f>
        <v>43693</v>
      </c>
      <c r="G9" s="23">
        <f>IF(DAY(AugZo1)=1,IF(AND(YEAR(AugZo1+13)=Kalenderjaar,MONTH(AugZo1+13)=8),AugZo1+13,""),IF(AND(YEAR(AugZo1+20)=Kalenderjaar,MONTH(AugZo1+20)=8),AugZo1+20,""))</f>
        <v>43694</v>
      </c>
      <c r="H9" s="23">
        <f>IF(DAY(AugZo1)=1,IF(AND(YEAR(AugZo1+14)=Kalenderjaar,MONTH(AugZo1+14)=8),AugZo1+14,""),IF(AND(YEAR(AugZo1+21)=Kalenderjaar,MONTH(AugZo1+21)=8),AugZo1+21,""))</f>
        <v>43695</v>
      </c>
      <c r="I9" s="18"/>
      <c r="J9" s="12"/>
    </row>
    <row r="10" spans="1:18" ht="64.5" customHeight="1" x14ac:dyDescent="0.25">
      <c r="A10"/>
      <c r="B10" s="25"/>
      <c r="C10" s="25"/>
      <c r="D10" s="25"/>
      <c r="E10" s="25"/>
      <c r="F10" s="25"/>
      <c r="G10" s="24"/>
      <c r="H10" s="24"/>
      <c r="I10" s="19"/>
      <c r="J10" s="14"/>
    </row>
    <row r="11" spans="1:18" ht="15" customHeight="1" x14ac:dyDescent="0.25">
      <c r="A11"/>
      <c r="B11" s="23">
        <f>IF(DAY(AugZo1)=1,IF(AND(YEAR(AugZo1+15)=Kalenderjaar,MONTH(AugZo1+15)=8),AugZo1+15,""),IF(AND(YEAR(AugZo1+22)=Kalenderjaar,MONTH(AugZo1+22)=8),AugZo1+22,""))</f>
        <v>43696</v>
      </c>
      <c r="C11" s="23">
        <f>IF(DAY(AugZo1)=1,IF(AND(YEAR(AugZo1+16)=Kalenderjaar,MONTH(AugZo1+16)=8),AugZo1+16,""),IF(AND(YEAR(AugZo1+23)=Kalenderjaar,MONTH(AugZo1+23)=8),AugZo1+23,""))</f>
        <v>43697</v>
      </c>
      <c r="D11" s="23">
        <f>IF(DAY(AugZo1)=1,IF(AND(YEAR(AugZo1+17)=Kalenderjaar,MONTH(AugZo1+17)=8),AugZo1+17,""),IF(AND(YEAR(AugZo1+24)=Kalenderjaar,MONTH(AugZo1+24)=8),AugZo1+24,""))</f>
        <v>43698</v>
      </c>
      <c r="E11" s="23">
        <f>IF(DAY(AugZo1)=1,IF(AND(YEAR(AugZo1+18)=Kalenderjaar,MONTH(AugZo1+18)=8),AugZo1+18,""),IF(AND(YEAR(AugZo1+25)=Kalenderjaar,MONTH(AugZo1+25)=8),AugZo1+25,""))</f>
        <v>43699</v>
      </c>
      <c r="F11" s="23">
        <f>IF(DAY(AugZo1)=1,IF(AND(YEAR(AugZo1+19)=Kalenderjaar,MONTH(AugZo1+19)=8),AugZo1+19,""),IF(AND(YEAR(AugZo1+26)=Kalenderjaar,MONTH(AugZo1+26)=8),AugZo1+26,""))</f>
        <v>43700</v>
      </c>
      <c r="G11" s="23">
        <f>IF(DAY(AugZo1)=1,IF(AND(YEAR(AugZo1+20)=Kalenderjaar,MONTH(AugZo1+20)=8),AugZo1+20,""),IF(AND(YEAR(AugZo1+27)=Kalenderjaar,MONTH(AugZo1+27)=8),AugZo1+27,""))</f>
        <v>43701</v>
      </c>
      <c r="H11" s="23">
        <f>IF(DAY(AugZo1)=1,IF(AND(YEAR(AugZo1+21)=Kalenderjaar,MONTH(AugZo1+21)=8),AugZo1+21,""),IF(AND(YEAR(AugZo1+28)=Kalenderjaar,MONTH(AugZo1+28)=8),AugZo1+28,""))</f>
        <v>43702</v>
      </c>
      <c r="I11" s="18"/>
      <c r="J11" s="12"/>
    </row>
    <row r="12" spans="1:18" ht="64.5" customHeight="1" x14ac:dyDescent="0.25">
      <c r="A12"/>
      <c r="B12" s="25"/>
      <c r="C12" s="25"/>
      <c r="D12" s="25"/>
      <c r="E12" s="25"/>
      <c r="F12" s="25"/>
      <c r="G12" s="24"/>
      <c r="H12" s="24"/>
      <c r="I12" s="19"/>
      <c r="J12" s="14"/>
    </row>
    <row r="13" spans="1:18" ht="15" customHeight="1" thickBot="1" x14ac:dyDescent="0.3">
      <c r="A13"/>
      <c r="B13" s="23">
        <f>IF(DAY(AugZo1)=1,IF(AND(YEAR(AugZo1+22)=Kalenderjaar,MONTH(AugZo1+22)=8),AugZo1+22,""),IF(AND(YEAR(AugZo1+29)=Kalenderjaar,MONTH(AugZo1+29)=8),AugZo1+29,""))</f>
        <v>43703</v>
      </c>
      <c r="C13" s="23">
        <f>IF(DAY(AugZo1)=1,IF(AND(YEAR(AugZo1+23)=Kalenderjaar,MONTH(AugZo1+23)=8),AugZo1+23,""),IF(AND(YEAR(AugZo1+30)=Kalenderjaar,MONTH(AugZo1+30)=8),AugZo1+30,""))</f>
        <v>43704</v>
      </c>
      <c r="D13" s="23">
        <f>IF(DAY(AugZo1)=1,IF(AND(YEAR(AugZo1+24)=Kalenderjaar,MONTH(AugZo1+24)=8),AugZo1+24,""),IF(AND(YEAR(AugZo1+31)=Kalenderjaar,MONTH(AugZo1+31)=8),AugZo1+31,""))</f>
        <v>43705</v>
      </c>
      <c r="E13" s="29">
        <f>IF(DAY(AugZo1)=1,IF(AND(YEAR(AugZo1+25)=Kalenderjaar,MONTH(AugZo1+25)=8),AugZo1+25,""),IF(AND(YEAR(AugZo1+32)=Kalenderjaar,MONTH(AugZo1+32)=8),AugZo1+32,""))</f>
        <v>43706</v>
      </c>
      <c r="F13" s="29">
        <f>IF(DAY(AugZo1)=1,IF(AND(YEAR(AugZo1+26)=Kalenderjaar,MONTH(AugZo1+26)=8),AugZo1+26,""),IF(AND(YEAR(AugZo1+33)=Kalenderjaar,MONTH(AugZo1+33)=8),AugZo1+33,""))</f>
        <v>43707</v>
      </c>
      <c r="G13" s="23">
        <f>IF(DAY(AugZo1)=1,IF(AND(YEAR(AugZo1+27)=Kalenderjaar,MONTH(AugZo1+27)=8),AugZo1+27,""),IF(AND(YEAR(AugZo1+34)=Kalenderjaar,MONTH(AugZo1+34)=8),AugZo1+34,""))</f>
        <v>43708</v>
      </c>
      <c r="H13" s="23" t="str">
        <f>IF(DAY(AugZo1)=1,IF(AND(YEAR(AugZo1+28)=Kalenderjaar,MONTH(AugZo1+28)=8),AugZo1+28,""),IF(AND(YEAR(AugZo1+35)=Kalenderjaar,MONTH(AugZo1+35)=8),AugZo1+35,""))</f>
        <v/>
      </c>
      <c r="I13" s="18"/>
      <c r="J13" s="12"/>
    </row>
    <row r="14" spans="1:18" ht="64.5" customHeight="1" thickBot="1" x14ac:dyDescent="0.3">
      <c r="A14"/>
      <c r="B14" s="25"/>
      <c r="C14" s="25"/>
      <c r="D14" s="25"/>
      <c r="E14" s="31"/>
      <c r="F14" s="31"/>
      <c r="G14" s="24"/>
      <c r="H14" s="24"/>
      <c r="I14" s="19"/>
      <c r="J14" s="14"/>
    </row>
    <row r="15" spans="1:18" ht="15" customHeight="1" x14ac:dyDescent="0.25">
      <c r="A15"/>
      <c r="B15" s="12" t="str">
        <f>IF(DAY(AugZo1)=1,IF(AND(YEAR(AugZo1+29)=Kalenderjaar,MONTH(AugZo1+29)=8),AugZo1+29,""),IF(AND(YEAR(AugZo1+36)=Kalenderjaar,MONTH(AugZo1+36)=8),AugZo1+36,""))</f>
        <v/>
      </c>
      <c r="C15" s="12" t="str">
        <f>IF(DAY(AugZo1)=1,IF(AND(YEAR(AugZo1+30)=Kalenderjaar,MONTH(AugZo1+30)=8),AugZo1+30,""),IF(AND(YEAR(AugZo1+37)=Kalenderjaar,MONTH(AugZo1+37)=8),AugZo1+37,""))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14999847407452621"/>
    <pageSetUpPr fitToPage="1"/>
  </sheetPr>
  <dimension ref="A1:R20"/>
  <sheetViews>
    <sheetView showGridLines="0" topLeftCell="A10" zoomScaleNormal="100" workbookViewId="0">
      <selection activeCell="B10" sqref="B10"/>
    </sheetView>
  </sheetViews>
  <sheetFormatPr defaultColWidth="6.6328125" defaultRowHeight="13.8" x14ac:dyDescent="0.25"/>
  <cols>
    <col min="1" max="1" width="3.08984375" style="1" customWidth="1"/>
    <col min="2" max="8" width="13.81640625" style="1" customWidth="1"/>
    <col min="9" max="9" width="1.6328125" style="1" customWidth="1"/>
    <col min="10" max="10" width="18.81640625" style="1" customWidth="1"/>
    <col min="11" max="11" width="2.08984375" style="1" customWidth="1"/>
    <col min="12" max="12" width="11.81640625" style="1" customWidth="1"/>
    <col min="13" max="13" width="11.36328125" style="1" customWidth="1"/>
    <col min="14" max="16384" width="6.6328125" style="1"/>
  </cols>
  <sheetData>
    <row r="1" spans="1:18" ht="14.25" customHeight="1" x14ac:dyDescent="0.25">
      <c r="A1"/>
    </row>
    <row r="2" spans="1:18" ht="30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</row>
    <row r="3" spans="1:18" ht="62.25" customHeight="1" x14ac:dyDescent="0.25">
      <c r="A3"/>
      <c r="B3" s="35" t="str">
        <f>UPPER(TEXT(DATE(Kalenderjaar,9,1),"mmmm jjjj"))</f>
        <v>SEPTEMBER 2019</v>
      </c>
      <c r="C3" s="35"/>
      <c r="D3" s="35"/>
      <c r="E3" s="35"/>
      <c r="F3" s="35"/>
    </row>
    <row r="4" spans="1:18" customFormat="1" ht="26.25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5</v>
      </c>
      <c r="H4" s="22" t="s">
        <v>6</v>
      </c>
      <c r="I4" s="17"/>
      <c r="J4" s="11" t="s">
        <v>10</v>
      </c>
      <c r="L4" s="1"/>
      <c r="M4" s="6"/>
      <c r="Q4" s="1"/>
      <c r="R4" s="1"/>
    </row>
    <row r="5" spans="1:18" customFormat="1" ht="15" customHeight="1" x14ac:dyDescent="0.25">
      <c r="B5" s="29" t="str">
        <f>IF(DAY(SepZo1)=1,"",IF(AND(YEAR(SepZo1+1)=Kalenderjaar,MONTH(SepZo1+1)=9),SepZo1+1,""))</f>
        <v/>
      </c>
      <c r="C5" s="29" t="str">
        <f>IF(DAY(SepZo1)=1,"",IF(AND(YEAR(SepZo1+2)=Kalenderjaar,MONTH(SepZo1+2)=9),SepZo1+2,""))</f>
        <v/>
      </c>
      <c r="D5" s="29" t="str">
        <f>IF(DAY(SepZo1)=1,"",IF(AND(YEAR(SepZo1+3)=Kalenderjaar,MONTH(SepZo1+3)=9),SepZo1+3,""))</f>
        <v/>
      </c>
      <c r="E5" s="29" t="str">
        <f>IF(DAY(SepZo1)=1,"",IF(AND(YEAR(SepZo1+4)=Kalenderjaar,MONTH(SepZo1+4)=9),SepZo1+4,""))</f>
        <v/>
      </c>
      <c r="F5" s="29" t="str">
        <f>IF(DAY(SepZo1)=1,"",IF(AND(YEAR(SepZo1+5)=Kalenderjaar,MONTH(SepZo1+5)=9),SepZo1+5,""))</f>
        <v/>
      </c>
      <c r="G5" s="23" t="str">
        <f>IF(DAY(SepZo1)=1,"",IF(AND(YEAR(SepZo1+6)=Kalenderjaar,MONTH(SepZo1+6)=9),SepZo1+6,""))</f>
        <v/>
      </c>
      <c r="H5" s="23">
        <f>IF(DAY(SepZo1)=1,IF(AND(YEAR(SepZo1)=Kalenderjaar,MONTH(SepZo1)=9),SepZo1,""),IF(AND(YEAR(SepZo1+7)=Kalenderjaar,MONTH(SepZo1+7)=9),SepZo1+7,""))</f>
        <v>43709</v>
      </c>
      <c r="I5" s="18"/>
      <c r="J5" s="12"/>
      <c r="K5" s="1"/>
      <c r="L5" s="1"/>
      <c r="M5" s="1"/>
      <c r="Q5" s="2"/>
      <c r="R5" s="1"/>
    </row>
    <row r="6" spans="1:18" s="2" customFormat="1" ht="64.5" customHeight="1" x14ac:dyDescent="0.25">
      <c r="A6"/>
      <c r="B6" s="28"/>
      <c r="C6" s="28"/>
      <c r="D6" s="28"/>
      <c r="E6" s="28"/>
      <c r="F6" s="28"/>
      <c r="G6" s="24"/>
      <c r="H6" s="24"/>
      <c r="I6" s="19"/>
      <c r="J6" s="14"/>
    </row>
    <row r="7" spans="1:18" ht="15" customHeight="1" x14ac:dyDescent="0.25">
      <c r="A7"/>
      <c r="B7" s="29">
        <f>IF(DAY(SepZo1)=1,IF(AND(YEAR(SepZo1+1)=Kalenderjaar,MONTH(SepZo1+1)=9),SepZo1+1,""),IF(AND(YEAR(SepZo1+8)=Kalenderjaar,MONTH(SepZo1+8)=9),SepZo1+8,""))</f>
        <v>43710</v>
      </c>
      <c r="C7" s="29">
        <f>IF(DAY(SepZo1)=1,IF(AND(YEAR(SepZo1+2)=Kalenderjaar,MONTH(SepZo1+2)=9),SepZo1+2,""),IF(AND(YEAR(SepZo1+9)=Kalenderjaar,MONTH(SepZo1+9)=9),SepZo1+9,""))</f>
        <v>43711</v>
      </c>
      <c r="D7" s="29">
        <f>IF(DAY(SepZo1)=1,IF(AND(YEAR(SepZo1+3)=Kalenderjaar,MONTH(SepZo1+3)=9),SepZo1+3,""),IF(AND(YEAR(SepZo1+10)=Kalenderjaar,MONTH(SepZo1+10)=9),SepZo1+10,""))</f>
        <v>43712</v>
      </c>
      <c r="E7" s="29">
        <f>IF(DAY(SepZo1)=1,IF(AND(YEAR(SepZo1+4)=Kalenderjaar,MONTH(SepZo1+4)=9),SepZo1+4,""),IF(AND(YEAR(SepZo1+11)=Kalenderjaar,MONTH(SepZo1+11)=9),SepZo1+11,""))</f>
        <v>43713</v>
      </c>
      <c r="F7" s="29">
        <f>IF(DAY(SepZo1)=1,IF(AND(YEAR(SepZo1+5)=Kalenderjaar,MONTH(SepZo1+5)=9),SepZo1+5,""),IF(AND(YEAR(SepZo1+12)=Kalenderjaar,MONTH(SepZo1+12)=9),SepZo1+12,""))</f>
        <v>43714</v>
      </c>
      <c r="G7" s="23">
        <f>IF(DAY(SepZo1)=1,IF(AND(YEAR(SepZo1+6)=Kalenderjaar,MONTH(SepZo1+6)=9),SepZo1+6,""),IF(AND(YEAR(SepZo1+13)=Kalenderjaar,MONTH(SepZo1+13)=9),SepZo1+13,""))</f>
        <v>43715</v>
      </c>
      <c r="H7" s="23">
        <f>IF(DAY(SepZo1)=1,IF(AND(YEAR(SepZo1+7)=Kalenderjaar,MONTH(SepZo1+7)=9),SepZo1+7,""),IF(AND(YEAR(SepZo1+14)=Kalenderjaar,MONTH(SepZo1+14)=9),SepZo1+14,""))</f>
        <v>43716</v>
      </c>
      <c r="I7" s="18"/>
      <c r="J7" s="12"/>
    </row>
    <row r="8" spans="1:18" ht="64.5" customHeight="1" x14ac:dyDescent="0.25">
      <c r="A8"/>
      <c r="B8" s="28"/>
      <c r="C8" s="28"/>
      <c r="D8" s="28"/>
      <c r="E8" s="28"/>
      <c r="F8" s="28"/>
      <c r="G8" s="24"/>
      <c r="H8" s="24"/>
      <c r="I8" s="19"/>
      <c r="J8" s="14"/>
    </row>
    <row r="9" spans="1:18" ht="15" customHeight="1" x14ac:dyDescent="0.25">
      <c r="A9"/>
      <c r="B9" s="29">
        <f>IF(DAY(SepZo1)=1,IF(AND(YEAR(SepZo1+8)=Kalenderjaar,MONTH(SepZo1+8)=9),SepZo1+8,""),IF(AND(YEAR(SepZo1+15)=Kalenderjaar,MONTH(SepZo1+15)=9),SepZo1+15,""))</f>
        <v>43717</v>
      </c>
      <c r="C9" s="29">
        <f>IF(DAY(SepZo1)=1,IF(AND(YEAR(SepZo1+9)=Kalenderjaar,MONTH(SepZo1+9)=9),SepZo1+9,""),IF(AND(YEAR(SepZo1+16)=Kalenderjaar,MONTH(SepZo1+16)=9),SepZo1+16,""))</f>
        <v>43718</v>
      </c>
      <c r="D9" s="29">
        <f>IF(DAY(SepZo1)=1,IF(AND(YEAR(SepZo1+10)=Kalenderjaar,MONTH(SepZo1+10)=9),SepZo1+10,""),IF(AND(YEAR(SepZo1+17)=Kalenderjaar,MONTH(SepZo1+17)=9),SepZo1+17,""))</f>
        <v>43719</v>
      </c>
      <c r="E9" s="29">
        <f>IF(DAY(SepZo1)=1,IF(AND(YEAR(SepZo1+11)=Kalenderjaar,MONTH(SepZo1+11)=9),SepZo1+11,""),IF(AND(YEAR(SepZo1+18)=Kalenderjaar,MONTH(SepZo1+18)=9),SepZo1+18,""))</f>
        <v>43720</v>
      </c>
      <c r="F9" s="29">
        <f>IF(DAY(SepZo1)=1,IF(AND(YEAR(SepZo1+12)=Kalenderjaar,MONTH(SepZo1+12)=9),SepZo1+12,""),IF(AND(YEAR(SepZo1+19)=Kalenderjaar,MONTH(SepZo1+19)=9),SepZo1+19,""))</f>
        <v>43721</v>
      </c>
      <c r="G9" s="23">
        <f>IF(DAY(SepZo1)=1,IF(AND(YEAR(SepZo1+13)=Kalenderjaar,MONTH(SepZo1+13)=9),SepZo1+13,""),IF(AND(YEAR(SepZo1+20)=Kalenderjaar,MONTH(SepZo1+20)=9),SepZo1+20,""))</f>
        <v>43722</v>
      </c>
      <c r="H9" s="23">
        <f>IF(DAY(SepZo1)=1,IF(AND(YEAR(SepZo1+14)=Kalenderjaar,MONTH(SepZo1+14)=9),SepZo1+14,""),IF(AND(YEAR(SepZo1+21)=Kalenderjaar,MONTH(SepZo1+21)=9),SepZo1+21,""))</f>
        <v>43723</v>
      </c>
      <c r="I9" s="18"/>
      <c r="J9" s="12"/>
    </row>
    <row r="10" spans="1:18" ht="64.5" customHeight="1" x14ac:dyDescent="0.25">
      <c r="A10"/>
      <c r="B10" s="28"/>
      <c r="C10" s="28"/>
      <c r="D10" s="28"/>
      <c r="E10" s="28"/>
      <c r="F10" s="28"/>
      <c r="G10" s="24"/>
      <c r="H10" s="24"/>
      <c r="I10" s="19"/>
      <c r="J10" s="14"/>
    </row>
    <row r="11" spans="1:18" ht="15" customHeight="1" x14ac:dyDescent="0.25">
      <c r="A11"/>
      <c r="B11" s="29">
        <f>IF(DAY(SepZo1)=1,IF(AND(YEAR(SepZo1+15)=Kalenderjaar,MONTH(SepZo1+15)=9),SepZo1+15,""),IF(AND(YEAR(SepZo1+22)=Kalenderjaar,MONTH(SepZo1+22)=9),SepZo1+22,""))</f>
        <v>43724</v>
      </c>
      <c r="C11" s="29">
        <f>IF(DAY(SepZo1)=1,IF(AND(YEAR(SepZo1+16)=Kalenderjaar,MONTH(SepZo1+16)=9),SepZo1+16,""),IF(AND(YEAR(SepZo1+23)=Kalenderjaar,MONTH(SepZo1+23)=9),SepZo1+23,""))</f>
        <v>43725</v>
      </c>
      <c r="D11" s="29">
        <f>IF(DAY(SepZo1)=1,IF(AND(YEAR(SepZo1+17)=Kalenderjaar,MONTH(SepZo1+17)=9),SepZo1+17,""),IF(AND(YEAR(SepZo1+24)=Kalenderjaar,MONTH(SepZo1+24)=9),SepZo1+24,""))</f>
        <v>43726</v>
      </c>
      <c r="E11" s="29">
        <f>IF(DAY(SepZo1)=1,IF(AND(YEAR(SepZo1+18)=Kalenderjaar,MONTH(SepZo1+18)=9),SepZo1+18,""),IF(AND(YEAR(SepZo1+25)=Kalenderjaar,MONTH(SepZo1+25)=9),SepZo1+25,""))</f>
        <v>43727</v>
      </c>
      <c r="F11" s="29">
        <f>IF(DAY(SepZo1)=1,IF(AND(YEAR(SepZo1+19)=Kalenderjaar,MONTH(SepZo1+19)=9),SepZo1+19,""),IF(AND(YEAR(SepZo1+26)=Kalenderjaar,MONTH(SepZo1+26)=9),SepZo1+26,""))</f>
        <v>43728</v>
      </c>
      <c r="G11" s="23">
        <f>IF(DAY(SepZo1)=1,IF(AND(YEAR(SepZo1+20)=Kalenderjaar,MONTH(SepZo1+20)=9),SepZo1+20,""),IF(AND(YEAR(SepZo1+27)=Kalenderjaar,MONTH(SepZo1+27)=9),SepZo1+27,""))</f>
        <v>43729</v>
      </c>
      <c r="H11" s="23">
        <f>IF(DAY(SepZo1)=1,IF(AND(YEAR(SepZo1+21)=Kalenderjaar,MONTH(SepZo1+21)=9),SepZo1+21,""),IF(AND(YEAR(SepZo1+28)=Kalenderjaar,MONTH(SepZo1+28)=9),SepZo1+28,""))</f>
        <v>43730</v>
      </c>
      <c r="I11" s="18"/>
      <c r="J11" s="12"/>
    </row>
    <row r="12" spans="1:18" ht="64.5" customHeight="1" x14ac:dyDescent="0.25">
      <c r="A12"/>
      <c r="B12" s="28"/>
      <c r="C12" s="28"/>
      <c r="D12" s="28"/>
      <c r="E12" s="28"/>
      <c r="F12" s="28"/>
      <c r="G12" s="24"/>
      <c r="H12" s="24"/>
      <c r="I12" s="19"/>
      <c r="J12" s="14"/>
    </row>
    <row r="13" spans="1:18" ht="15" customHeight="1" x14ac:dyDescent="0.25">
      <c r="A13"/>
      <c r="B13" s="29">
        <f>IF(DAY(SepZo1)=1,IF(AND(YEAR(SepZo1+22)=Kalenderjaar,MONTH(SepZo1+22)=9),SepZo1+22,""),IF(AND(YEAR(SepZo1+29)=Kalenderjaar,MONTH(SepZo1+29)=9),SepZo1+29,""))</f>
        <v>43731</v>
      </c>
      <c r="C13" s="29">
        <f>IF(DAY(SepZo1)=1,IF(AND(YEAR(SepZo1+23)=Kalenderjaar,MONTH(SepZo1+23)=9),SepZo1+23,""),IF(AND(YEAR(SepZo1+30)=Kalenderjaar,MONTH(SepZo1+30)=9),SepZo1+30,""))</f>
        <v>43732</v>
      </c>
      <c r="D13" s="29">
        <f>IF(DAY(SepZo1)=1,IF(AND(YEAR(SepZo1+24)=Kalenderjaar,MONTH(SepZo1+24)=9),SepZo1+24,""),IF(AND(YEAR(SepZo1+31)=Kalenderjaar,MONTH(SepZo1+31)=9),SepZo1+31,""))</f>
        <v>43733</v>
      </c>
      <c r="E13" s="29">
        <f>IF(DAY(SepZo1)=1,IF(AND(YEAR(SepZo1+25)=Kalenderjaar,MONTH(SepZo1+25)=9),SepZo1+25,""),IF(AND(YEAR(SepZo1+32)=Kalenderjaar,MONTH(SepZo1+32)=9),SepZo1+32,""))</f>
        <v>43734</v>
      </c>
      <c r="F13" s="29">
        <f>IF(DAY(SepZo1)=1,IF(AND(YEAR(SepZo1+26)=Kalenderjaar,MONTH(SepZo1+26)=9),SepZo1+26,""),IF(AND(YEAR(SepZo1+33)=Kalenderjaar,MONTH(SepZo1+33)=9),SepZo1+33,""))</f>
        <v>43735</v>
      </c>
      <c r="G13" s="23">
        <f>IF(DAY(SepZo1)=1,IF(AND(YEAR(SepZo1+27)=Kalenderjaar,MONTH(SepZo1+27)=9),SepZo1+27,""),IF(AND(YEAR(SepZo1+34)=Kalenderjaar,MONTH(SepZo1+34)=9),SepZo1+34,""))</f>
        <v>43736</v>
      </c>
      <c r="H13" s="23">
        <f>IF(DAY(SepZo1)=1,IF(AND(YEAR(SepZo1+28)=Kalenderjaar,MONTH(SepZo1+28)=9),SepZo1+28,""),IF(AND(YEAR(SepZo1+35)=Kalenderjaar,MONTH(SepZo1+35)=9),SepZo1+35,""))</f>
        <v>43737</v>
      </c>
      <c r="I13" s="18"/>
      <c r="J13" s="12"/>
    </row>
    <row r="14" spans="1:18" ht="64.5" customHeight="1" x14ac:dyDescent="0.25">
      <c r="A14"/>
      <c r="B14" s="28"/>
      <c r="C14" s="28"/>
      <c r="D14" s="28"/>
      <c r="E14" s="28"/>
      <c r="F14" s="28"/>
      <c r="G14" s="24"/>
      <c r="H14" s="24"/>
      <c r="I14" s="19"/>
      <c r="J14" s="14"/>
    </row>
    <row r="15" spans="1:18" ht="15" customHeight="1" x14ac:dyDescent="0.25">
      <c r="A15"/>
      <c r="B15" s="12">
        <f>IF(DAY(SepZo1)=1,IF(AND(YEAR(SepZo1+29)=Kalenderjaar,MONTH(SepZo1+29)=9),SepZo1+29,""),IF(AND(YEAR(SepZo1+36)=Kalenderjaar,MONTH(SepZo1+36)=9),SepZo1+36,""))</f>
        <v>43738</v>
      </c>
      <c r="C15" s="12" t="str">
        <f>IF(DAY(SepZo1)=1,IF(AND(YEAR(SepZo1+30)=Kalenderjaar,MONTH(SepZo1+30)=9),SepZo1+30,""),IF(AND(YEAR(SepZo1+37)=Kalenderjaar,MONTH(SepZo1+37)=9),SepZo1+37,""))</f>
        <v/>
      </c>
      <c r="D15" s="34" t="s">
        <v>7</v>
      </c>
      <c r="E15" s="34"/>
      <c r="F15" s="34"/>
      <c r="G15" s="34"/>
      <c r="H15" s="34"/>
      <c r="I15" s="20"/>
      <c r="J15" s="16"/>
    </row>
    <row r="16" spans="1:18" ht="64.5" customHeight="1" x14ac:dyDescent="0.25">
      <c r="A16"/>
      <c r="B16" s="13"/>
      <c r="C16" s="13"/>
      <c r="D16" s="33"/>
      <c r="E16" s="33"/>
      <c r="F16" s="33"/>
      <c r="G16" s="33"/>
      <c r="H16" s="33"/>
      <c r="I16" s="21"/>
      <c r="J16" s="15"/>
    </row>
    <row r="17" spans="3:5" ht="17.25" customHeight="1" x14ac:dyDescent="0.25"/>
    <row r="19" spans="3:5" ht="21" customHeight="1" x14ac:dyDescent="0.25">
      <c r="C19" s="5"/>
      <c r="D19" s="4"/>
      <c r="E19" s="3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paperSize="9" scale="98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13</vt:i4>
      </vt:variant>
    </vt:vector>
  </HeadingPairs>
  <TitlesOfParts>
    <vt:vector size="25" baseType="lpstr">
      <vt:lpstr>Jan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Apr!Afdrukbereik</vt:lpstr>
      <vt:lpstr>Aug!Afdrukbereik</vt:lpstr>
      <vt:lpstr>Dec!Afdrukbereik</vt:lpstr>
      <vt:lpstr>Feb!Afdrukbereik</vt:lpstr>
      <vt:lpstr>Jan!Afdrukbereik</vt:lpstr>
      <vt:lpstr>Jul!Afdrukbereik</vt:lpstr>
      <vt:lpstr>Jun!Afdrukbereik</vt:lpstr>
      <vt:lpstr>Mei!Afdrukbereik</vt:lpstr>
      <vt:lpstr>Mrt!Afdrukbereik</vt:lpstr>
      <vt:lpstr>Nov!Afdrukbereik</vt:lpstr>
      <vt:lpstr>Okt!Afdrukbereik</vt:lpstr>
      <vt:lpstr>Sep!Afdrukbereik</vt:lpstr>
      <vt:lpstr>Kalenderjaar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Frans Gordijn</cp:lastModifiedBy>
  <cp:lastPrinted>2014-06-01T10:50:18Z</cp:lastPrinted>
  <dcterms:created xsi:type="dcterms:W3CDTF">2013-10-11T22:07:05Z</dcterms:created>
  <dcterms:modified xsi:type="dcterms:W3CDTF">2019-11-17T13:50:21Z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TC034580769991</vt:lpwstr>
  </property>
</Properties>
</file>