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 en Marie\Desktop\"/>
    </mc:Choice>
  </mc:AlternateContent>
  <xr:revisionPtr revIDLastSave="0" documentId="8_{A1BFEA42-3A11-44C4-BD8A-072282D33521}" xr6:coauthVersionLast="41" xr6:coauthVersionMax="41" xr10:uidLastSave="{00000000-0000-0000-0000-000000000000}"/>
  <bookViews>
    <workbookView xWindow="-120" yWindow="-120" windowWidth="24240" windowHeight="13140" activeTab="1" xr2:uid="{00000000-000D-0000-FFFF-FFFF00000000}"/>
  </bookViews>
  <sheets>
    <sheet name="Spelerslijst" sheetId="1" r:id="rId1"/>
    <sheet name="12 personen" sheetId="2" r:id="rId2"/>
    <sheet name="Blad1" sheetId="3" r:id="rId3"/>
  </sheets>
  <definedNames>
    <definedName name="spelers">Spelerslijst!$B$1:$D$12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36" i="2" l="1"/>
  <c r="W36" i="2"/>
  <c r="X37" i="2"/>
  <c r="X38" i="2"/>
  <c r="X39" i="2"/>
  <c r="X40" i="2"/>
  <c r="X41" i="2"/>
  <c r="X42" i="2"/>
  <c r="X43" i="2"/>
  <c r="X44" i="2"/>
  <c r="X45" i="2"/>
  <c r="X46" i="2"/>
  <c r="X47" i="2"/>
  <c r="W37" i="2"/>
  <c r="W38" i="2"/>
  <c r="W39" i="2"/>
  <c r="W40" i="2"/>
  <c r="W41" i="2"/>
  <c r="W42" i="2"/>
  <c r="W43" i="2"/>
  <c r="W44" i="2"/>
  <c r="W45" i="2"/>
  <c r="W46" i="2"/>
  <c r="W47" i="2"/>
  <c r="V36" i="2"/>
  <c r="V37" i="2"/>
  <c r="AD36" i="2" l="1"/>
  <c r="AE36" i="2"/>
  <c r="AD37" i="2"/>
  <c r="AE37" i="2"/>
  <c r="AD38" i="2"/>
  <c r="AE38" i="2"/>
  <c r="AD39" i="2"/>
  <c r="AE39" i="2"/>
  <c r="AD40" i="2"/>
  <c r="AE40" i="2"/>
  <c r="AD41" i="2"/>
  <c r="AE41" i="2"/>
  <c r="AD42" i="2"/>
  <c r="AE42" i="2"/>
  <c r="AD43" i="2"/>
  <c r="AE43" i="2"/>
  <c r="AD44" i="2"/>
  <c r="AE44" i="2"/>
  <c r="AD45" i="2"/>
  <c r="AE45" i="2"/>
  <c r="AD46" i="2"/>
  <c r="AE46" i="2"/>
  <c r="AD47" i="2"/>
  <c r="AE47" i="2"/>
  <c r="N36" i="2" l="1"/>
  <c r="D2" i="1" l="1"/>
  <c r="D3" i="1"/>
  <c r="D4" i="1"/>
  <c r="D5" i="1"/>
  <c r="D6" i="1"/>
  <c r="D7" i="1"/>
  <c r="D8" i="1"/>
  <c r="D9" i="1"/>
  <c r="D10" i="1"/>
  <c r="D11" i="1"/>
  <c r="D12" i="1"/>
  <c r="D1" i="1"/>
  <c r="AF40" i="2" l="1"/>
  <c r="G5" i="1"/>
  <c r="AF39" i="2"/>
  <c r="G4" i="1"/>
  <c r="G11" i="1"/>
  <c r="AF46" i="2"/>
  <c r="G7" i="1"/>
  <c r="AF42" i="2"/>
  <c r="AF38" i="2"/>
  <c r="G3" i="1"/>
  <c r="AF36" i="2"/>
  <c r="G1" i="1"/>
  <c r="AF44" i="2"/>
  <c r="G9" i="1"/>
  <c r="AF43" i="2"/>
  <c r="G8" i="1"/>
  <c r="G10" i="1"/>
  <c r="AF45" i="2"/>
  <c r="G6" i="1"/>
  <c r="AF41" i="2"/>
  <c r="G2" i="1"/>
  <c r="AF37" i="2"/>
  <c r="G12" i="1"/>
  <c r="AF47" i="2"/>
  <c r="C35" i="2"/>
  <c r="C26" i="2" l="1"/>
  <c r="C31" i="2"/>
  <c r="O54" i="2" l="1"/>
  <c r="G5" i="3" l="1"/>
  <c r="B5" i="3"/>
  <c r="F5" i="3" s="1"/>
  <c r="G4" i="3"/>
  <c r="B4" i="3"/>
  <c r="F4" i="3" s="1"/>
  <c r="G3" i="3"/>
  <c r="B3" i="3"/>
  <c r="F3" i="3" s="1"/>
  <c r="G2" i="3"/>
  <c r="B2" i="3"/>
  <c r="F2" i="3" s="1"/>
  <c r="C77" i="2" l="1"/>
  <c r="C78" i="2"/>
  <c r="C79" i="2"/>
  <c r="C80" i="2"/>
  <c r="C81" i="2"/>
  <c r="C82" i="2"/>
  <c r="C83" i="2"/>
  <c r="C84" i="2"/>
  <c r="C85" i="2"/>
  <c r="C86" i="2"/>
  <c r="C76" i="2"/>
  <c r="C75" i="2"/>
  <c r="H52" i="2" l="1"/>
  <c r="H43" i="2"/>
  <c r="H37" i="2"/>
  <c r="H70" i="2"/>
  <c r="H36" i="2"/>
  <c r="H48" i="2"/>
  <c r="H47" i="2"/>
  <c r="H42" i="2"/>
  <c r="H51" i="2"/>
  <c r="H69" i="2"/>
  <c r="H9" i="2"/>
  <c r="H26" i="2"/>
  <c r="H46" i="2"/>
  <c r="H68" i="2"/>
  <c r="H44" i="2"/>
  <c r="H25" i="2"/>
  <c r="H57" i="2"/>
  <c r="H41" i="2"/>
  <c r="H67" i="2"/>
  <c r="H49" i="2"/>
  <c r="H60" i="2"/>
  <c r="H14" i="2"/>
  <c r="H31" i="2"/>
  <c r="H66" i="2"/>
  <c r="H40" i="2"/>
  <c r="H30" i="2"/>
  <c r="H29" i="2"/>
  <c r="H45" i="2"/>
  <c r="H56" i="2"/>
  <c r="H65" i="2"/>
  <c r="H13" i="2"/>
  <c r="H55" i="2"/>
  <c r="H12" i="2"/>
  <c r="H50" i="2"/>
  <c r="H62" i="2"/>
  <c r="H24" i="2"/>
  <c r="H19" i="2"/>
  <c r="H59" i="2"/>
  <c r="H58" i="2"/>
  <c r="C52" i="2"/>
  <c r="G52" i="2" s="1"/>
  <c r="C43" i="2"/>
  <c r="G43" i="2" s="1"/>
  <c r="C37" i="2"/>
  <c r="G37" i="2" s="1"/>
  <c r="C70" i="2"/>
  <c r="G70" i="2" s="1"/>
  <c r="C36" i="2"/>
  <c r="G36" i="2" s="1"/>
  <c r="C48" i="2"/>
  <c r="G48" i="2" s="1"/>
  <c r="C47" i="2"/>
  <c r="G47" i="2" s="1"/>
  <c r="C42" i="2"/>
  <c r="G42" i="2" s="1"/>
  <c r="C51" i="2"/>
  <c r="G51" i="2" s="1"/>
  <c r="G26" i="2"/>
  <c r="C46" i="2"/>
  <c r="G46" i="2" s="1"/>
  <c r="C8" i="2"/>
  <c r="G8" i="2" s="1"/>
  <c r="C68" i="2"/>
  <c r="G68" i="2" s="1"/>
  <c r="C44" i="2"/>
  <c r="G44" i="2" s="1"/>
  <c r="C32" i="2"/>
  <c r="G32" i="2" s="1"/>
  <c r="C25" i="2"/>
  <c r="G25" i="2" s="1"/>
  <c r="C41" i="2"/>
  <c r="G41" i="2" s="1"/>
  <c r="C67" i="2"/>
  <c r="G67" i="2" s="1"/>
  <c r="C49" i="2"/>
  <c r="G49" i="2" s="1"/>
  <c r="C60" i="2"/>
  <c r="C14" i="2"/>
  <c r="G14" i="2" s="1"/>
  <c r="G31" i="2"/>
  <c r="C66" i="2"/>
  <c r="G66" i="2" s="1"/>
  <c r="C40" i="2"/>
  <c r="G40" i="2" s="1"/>
  <c r="C30" i="2"/>
  <c r="G30" i="2" s="1"/>
  <c r="C29" i="2"/>
  <c r="G29" i="2" s="1"/>
  <c r="C45" i="2"/>
  <c r="G45" i="2" s="1"/>
  <c r="C56" i="2"/>
  <c r="G56" i="2" s="1"/>
  <c r="C65" i="2"/>
  <c r="G65" i="2" s="1"/>
  <c r="C13" i="2"/>
  <c r="G13" i="2" s="1"/>
  <c r="C55" i="2"/>
  <c r="G55" i="2" s="1"/>
  <c r="C12" i="2"/>
  <c r="G12" i="2" s="1"/>
  <c r="C50" i="2"/>
  <c r="G50" i="2" s="1"/>
  <c r="C62" i="2"/>
  <c r="G62" i="2" s="1"/>
  <c r="C24" i="2"/>
  <c r="G24" i="2" s="1"/>
  <c r="C19" i="2"/>
  <c r="G19" i="2" s="1"/>
  <c r="C59" i="2"/>
  <c r="G59" i="2" s="1"/>
  <c r="C58" i="2"/>
  <c r="G58" i="2" s="1"/>
  <c r="C18" i="2"/>
  <c r="G18" i="2" s="1"/>
  <c r="H53" i="2"/>
  <c r="H71" i="2"/>
  <c r="H39" i="2"/>
  <c r="H7" i="2"/>
  <c r="H27" i="2"/>
  <c r="H38" i="2"/>
  <c r="H61" i="2"/>
  <c r="H11" i="2"/>
  <c r="H17" i="2"/>
  <c r="H54" i="2"/>
  <c r="H23" i="2"/>
  <c r="H28" i="2"/>
  <c r="H64" i="2"/>
  <c r="H22" i="2"/>
  <c r="H35" i="2"/>
  <c r="H16" i="2"/>
  <c r="H34" i="2"/>
  <c r="H21" i="2"/>
  <c r="H15" i="2"/>
  <c r="H63" i="2"/>
  <c r="H33" i="2"/>
  <c r="L9" i="2" s="1"/>
  <c r="H10" i="2"/>
  <c r="H6" i="2"/>
  <c r="C11" i="2"/>
  <c r="G11" i="2" s="1"/>
  <c r="C17" i="2"/>
  <c r="G17" i="2" s="1"/>
  <c r="C54" i="2"/>
  <c r="G54" i="2" s="1"/>
  <c r="C23" i="2"/>
  <c r="G23" i="2" s="1"/>
  <c r="C28" i="2"/>
  <c r="G28" i="2" s="1"/>
  <c r="C64" i="2"/>
  <c r="G64" i="2" s="1"/>
  <c r="C22" i="2"/>
  <c r="G22" i="2" s="1"/>
  <c r="G35" i="2"/>
  <c r="C16" i="2"/>
  <c r="G16" i="2" s="1"/>
  <c r="C34" i="2"/>
  <c r="G34" i="2" s="1"/>
  <c r="C21" i="2"/>
  <c r="G21" i="2" s="1"/>
  <c r="C53" i="2"/>
  <c r="G53" i="2" s="1"/>
  <c r="C71" i="2"/>
  <c r="G71" i="2" s="1"/>
  <c r="C39" i="2"/>
  <c r="G39" i="2" s="1"/>
  <c r="C7" i="2"/>
  <c r="G7" i="2" s="1"/>
  <c r="C27" i="2"/>
  <c r="G27" i="2" s="1"/>
  <c r="C38" i="2"/>
  <c r="G38" i="2" s="1"/>
  <c r="C15" i="2"/>
  <c r="G15" i="2" s="1"/>
  <c r="C63" i="2"/>
  <c r="G63" i="2" s="1"/>
  <c r="C33" i="2"/>
  <c r="G33" i="2" s="1"/>
  <c r="C10" i="2"/>
  <c r="G10" i="2" s="1"/>
  <c r="C6" i="2"/>
  <c r="G6" i="2" s="1"/>
  <c r="H20" i="2"/>
  <c r="C20" i="2"/>
  <c r="G20" i="2" s="1"/>
  <c r="C61" i="2"/>
  <c r="G61" i="2" s="1"/>
  <c r="H18" i="2"/>
  <c r="G60" i="2"/>
  <c r="C57" i="2"/>
  <c r="G57" i="2" s="1"/>
  <c r="H32" i="2"/>
  <c r="H8" i="2"/>
  <c r="C9" i="2"/>
  <c r="G9" i="2" s="1"/>
  <c r="C69" i="2"/>
  <c r="G69" i="2" s="1"/>
  <c r="L7" i="2" l="1"/>
  <c r="D79" i="2"/>
  <c r="D75" i="2"/>
  <c r="D80" i="2"/>
  <c r="D77" i="2"/>
  <c r="D81" i="2"/>
  <c r="D85" i="2"/>
  <c r="D82" i="2"/>
  <c r="D83" i="2"/>
  <c r="D86" i="2"/>
  <c r="D76" i="2"/>
  <c r="D84" i="2"/>
  <c r="D78" i="2"/>
  <c r="L6" i="2"/>
  <c r="L8" i="2"/>
  <c r="L20" i="2"/>
  <c r="L10" i="2"/>
  <c r="D73" i="2" l="1"/>
  <c r="O55" i="2" l="1"/>
  <c r="O56" i="2" s="1"/>
  <c r="K73" i="2"/>
  <c r="F73" i="2" l="1"/>
  <c r="N46" i="2" l="1"/>
  <c r="L47" i="2" l="1"/>
  <c r="L69" i="2"/>
  <c r="L70" i="2"/>
  <c r="L44" i="2"/>
  <c r="L67" i="2"/>
  <c r="L36" i="2"/>
  <c r="L51" i="2"/>
  <c r="L32" i="2"/>
  <c r="L49" i="2"/>
  <c r="L57" i="2"/>
  <c r="L48" i="2"/>
  <c r="L26" i="2"/>
  <c r="L42" i="2"/>
  <c r="L43" i="2"/>
  <c r="L25" i="2"/>
  <c r="L60" i="2"/>
  <c r="L37" i="2"/>
  <c r="L52" i="2"/>
  <c r="L68" i="2"/>
  <c r="L46" i="2"/>
  <c r="L41" i="2"/>
  <c r="N42" i="2"/>
  <c r="P42" i="2" l="1"/>
  <c r="Q42" i="2"/>
  <c r="I85" i="2"/>
  <c r="N41" i="2"/>
  <c r="J85" i="2" l="1"/>
  <c r="P41" i="2"/>
  <c r="Q41" i="2"/>
  <c r="N43" i="2"/>
  <c r="P43" i="2" l="1"/>
  <c r="Q43" i="2"/>
  <c r="L65" i="2"/>
  <c r="L58" i="2"/>
  <c r="L28" i="2"/>
  <c r="L27" i="2"/>
  <c r="L66" i="2"/>
  <c r="L56" i="2"/>
  <c r="L12" i="2"/>
  <c r="L34" i="2"/>
  <c r="L45" i="2"/>
  <c r="L50" i="2"/>
  <c r="L16" i="2"/>
  <c r="L23" i="2"/>
  <c r="L53" i="2"/>
  <c r="L31" i="2"/>
  <c r="L62" i="2"/>
  <c r="L54" i="2"/>
  <c r="L71" i="2"/>
  <c r="L40" i="2"/>
  <c r="L24" i="2"/>
  <c r="L18" i="2"/>
  <c r="L17" i="2"/>
  <c r="L29" i="2"/>
  <c r="L59" i="2"/>
  <c r="L38" i="2"/>
  <c r="L13" i="2"/>
  <c r="L19" i="2"/>
  <c r="L21" i="2"/>
  <c r="L15" i="2"/>
  <c r="L11" i="2"/>
  <c r="L22" i="2"/>
  <c r="L63" i="2"/>
  <c r="L14" i="2"/>
  <c r="L55" i="2"/>
  <c r="L35" i="2"/>
  <c r="L39" i="2"/>
  <c r="L30" i="2"/>
  <c r="L33" i="2"/>
  <c r="L64" i="2"/>
  <c r="L61" i="2"/>
  <c r="I86" i="2" l="1"/>
  <c r="J86" i="2"/>
  <c r="I79" i="2"/>
  <c r="J79" i="2"/>
  <c r="I76" i="2"/>
  <c r="J76" i="2"/>
  <c r="I75" i="2"/>
  <c r="J75" i="2"/>
  <c r="I81" i="2"/>
  <c r="J81" i="2"/>
  <c r="I82" i="2"/>
  <c r="J82" i="2"/>
  <c r="I84" i="2"/>
  <c r="J84" i="2"/>
  <c r="I78" i="2"/>
  <c r="J78" i="2"/>
  <c r="J80" i="2"/>
  <c r="I80" i="2"/>
  <c r="J83" i="2"/>
  <c r="I83" i="2"/>
  <c r="J77" i="2"/>
  <c r="I77" i="2"/>
  <c r="R42" i="2"/>
  <c r="V42" i="2" s="1"/>
  <c r="R43" i="2"/>
  <c r="V43" i="2" s="1"/>
  <c r="N38" i="2"/>
  <c r="S36" i="2"/>
  <c r="N37" i="2"/>
  <c r="N47" i="2"/>
  <c r="N39" i="2"/>
  <c r="S46" i="2" s="1"/>
  <c r="N45" i="2"/>
  <c r="O45" i="2" s="1"/>
  <c r="N44" i="2"/>
  <c r="N40" i="2"/>
  <c r="S44" i="2" l="1"/>
  <c r="S39" i="2"/>
  <c r="Q40" i="2"/>
  <c r="P40" i="2"/>
  <c r="S40" i="2"/>
  <c r="P45" i="2"/>
  <c r="Q45" i="2"/>
  <c r="Q38" i="2"/>
  <c r="S42" i="2"/>
  <c r="P38" i="2"/>
  <c r="S45" i="2"/>
  <c r="P46" i="2"/>
  <c r="Q46" i="2"/>
  <c r="P44" i="2"/>
  <c r="Q44" i="2"/>
  <c r="S47" i="2"/>
  <c r="S37" i="2"/>
  <c r="P39" i="2"/>
  <c r="Q39" i="2"/>
  <c r="S38" i="2"/>
  <c r="Q47" i="2"/>
  <c r="P47" i="2"/>
  <c r="P37" i="2"/>
  <c r="Q37" i="2"/>
  <c r="S43" i="2"/>
  <c r="P36" i="2"/>
  <c r="Q36" i="2"/>
  <c r="S41" i="2"/>
  <c r="R41" i="2"/>
  <c r="V41" i="2" s="1"/>
  <c r="O47" i="2" l="1"/>
  <c r="S51" i="2"/>
  <c r="P51" i="2"/>
  <c r="Q51" i="2"/>
  <c r="O42" i="2"/>
  <c r="O36" i="2"/>
  <c r="U36" i="2" s="1"/>
  <c r="O39" i="2"/>
  <c r="O40" i="2"/>
  <c r="U40" i="2" s="1"/>
  <c r="O37" i="2"/>
  <c r="U37" i="2" s="1"/>
  <c r="O44" i="2"/>
  <c r="O46" i="2"/>
  <c r="U46" i="2" s="1"/>
  <c r="O38" i="2"/>
  <c r="O43" i="2"/>
  <c r="O41" i="2"/>
  <c r="U41" i="2" s="1"/>
  <c r="R47" i="2"/>
  <c r="V47" i="2" s="1"/>
  <c r="U44" i="2" l="1"/>
  <c r="U42" i="2"/>
  <c r="U38" i="2"/>
  <c r="U45" i="2"/>
  <c r="U39" i="2"/>
  <c r="U43" i="2"/>
  <c r="O51" i="2"/>
  <c r="S52" i="2" s="1"/>
  <c r="D87" i="2"/>
  <c r="R51" i="2"/>
  <c r="R39" i="2"/>
  <c r="V39" i="2" s="1"/>
  <c r="R37" i="2"/>
  <c r="R45" i="2"/>
  <c r="V45" i="2" s="1"/>
  <c r="R36" i="2"/>
  <c r="R44" i="2"/>
  <c r="V44" i="2" s="1"/>
  <c r="R38" i="2"/>
  <c r="V38" i="2" s="1"/>
  <c r="R40" i="2"/>
  <c r="V40" i="2" s="1"/>
  <c r="R46" i="2"/>
  <c r="V46" i="2" s="1"/>
  <c r="Q52" i="2" l="1"/>
  <c r="P52" i="2"/>
</calcChain>
</file>

<file path=xl/sharedStrings.xml><?xml version="1.0" encoding="utf-8"?>
<sst xmlns="http://schemas.openxmlformats.org/spreadsheetml/2006/main" count="76" uniqueCount="53">
  <si>
    <t>B</t>
  </si>
  <si>
    <t>C</t>
  </si>
  <si>
    <t>D</t>
  </si>
  <si>
    <t>E</t>
  </si>
  <si>
    <t>F</t>
  </si>
  <si>
    <t>G</t>
  </si>
  <si>
    <t>H</t>
  </si>
  <si>
    <t>I</t>
  </si>
  <si>
    <t xml:space="preserve">Wedstrijdschema Buurtkamer Heujmansbelt </t>
  </si>
  <si>
    <t xml:space="preserve">nr. </t>
  </si>
  <si>
    <t>datum</t>
  </si>
  <si>
    <t>Aantal wedstrijden</t>
  </si>
  <si>
    <t>Punten</t>
  </si>
  <si>
    <t>Caramboles</t>
  </si>
  <si>
    <t>Beurten</t>
  </si>
  <si>
    <t>Gemiddelde</t>
  </si>
  <si>
    <t>J</t>
  </si>
  <si>
    <t>stand</t>
  </si>
  <si>
    <t>K</t>
  </si>
  <si>
    <t>car.</t>
  </si>
  <si>
    <t>beurt</t>
  </si>
  <si>
    <t>punt</t>
  </si>
  <si>
    <t>L</t>
  </si>
  <si>
    <t>Spelersnaam</t>
  </si>
  <si>
    <t>naam speler</t>
  </si>
  <si>
    <t xml:space="preserve">te spelen partijen </t>
  </si>
  <si>
    <t xml:space="preserve">reeds gespeeld </t>
  </si>
  <si>
    <t>nog te spelen partijen</t>
  </si>
  <si>
    <t>voor 11 of 12 spelers</t>
  </si>
  <si>
    <t>vrij</t>
  </si>
  <si>
    <t>A</t>
  </si>
  <si>
    <t>x</t>
  </si>
  <si>
    <t xml:space="preserve">gem. </t>
  </si>
  <si>
    <t>punten</t>
  </si>
  <si>
    <t>gemiddelden</t>
  </si>
  <si>
    <t>speler 1</t>
  </si>
  <si>
    <t>speler 2</t>
  </si>
  <si>
    <t>speler 3</t>
  </si>
  <si>
    <t>speler 4</t>
  </si>
  <si>
    <t>speler 6</t>
  </si>
  <si>
    <t>speler 7</t>
  </si>
  <si>
    <t>speler 8</t>
  </si>
  <si>
    <t>speler 9</t>
  </si>
  <si>
    <t>speler 10</t>
  </si>
  <si>
    <t>speler 11</t>
  </si>
  <si>
    <t>speler 12</t>
  </si>
  <si>
    <t xml:space="preserve">percentage </t>
  </si>
  <si>
    <t>van te maken</t>
  </si>
  <si>
    <t>gemiddelde</t>
  </si>
  <si>
    <t xml:space="preserve"> =ALS.FOUT(R36/VERT.ZOEKEN(N36;Spelerslijst!$B$1:$D$12;3;0);"")</t>
  </si>
  <si>
    <t xml:space="preserve"> =ALS.FOUT(R36/VERT.ZOEKEN(N36;spelers;3;0);"")</t>
  </si>
  <si>
    <t xml:space="preserve">hier heeft de selectie  "Spelerslijst!$B$1:$D$12" de naam "spelers" </t>
  </si>
  <si>
    <t>Dit hoeft niet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</si>
</sst>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3]d/mmm/yy;@"/>
  </numFmts>
  <fonts count="8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8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 textRotation="90"/>
    </xf>
    <xf numFmtId="0" fontId="2" fillId="0" borderId="0" xfId="0" applyFont="1" applyAlignment="1">
      <alignment horizontal="center" vertical="center" textRotation="90"/>
    </xf>
    <xf numFmtId="0" fontId="2" fillId="7" borderId="0" xfId="0" applyFont="1" applyFill="1" applyAlignment="1">
      <alignment horizontal="center" vertical="center" textRotation="90"/>
    </xf>
    <xf numFmtId="0" fontId="3" fillId="0" borderId="0" xfId="0" applyFont="1" applyAlignment="1">
      <alignment horizontal="center"/>
    </xf>
    <xf numFmtId="0" fontId="2" fillId="2" borderId="0" xfId="0" applyFont="1" applyFill="1"/>
    <xf numFmtId="0" fontId="2" fillId="2" borderId="1" xfId="0" applyFont="1" applyFill="1" applyBorder="1"/>
    <xf numFmtId="2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2" fillId="6" borderId="5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2" fontId="2" fillId="4" borderId="8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18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/>
    <xf numFmtId="164" fontId="2" fillId="3" borderId="0" xfId="0" applyNumberFormat="1" applyFont="1" applyFill="1"/>
    <xf numFmtId="0" fontId="2" fillId="9" borderId="0" xfId="0" applyFont="1" applyFill="1" applyAlignment="1">
      <alignment horizontal="center"/>
    </xf>
    <xf numFmtId="0" fontId="2" fillId="10" borderId="0" xfId="0" applyFont="1" applyFill="1"/>
    <xf numFmtId="164" fontId="0" fillId="2" borderId="0" xfId="0" applyNumberFormat="1" applyFill="1"/>
    <xf numFmtId="164" fontId="2" fillId="10" borderId="0" xfId="0" applyNumberFormat="1" applyFont="1" applyFill="1"/>
    <xf numFmtId="164" fontId="0" fillId="2" borderId="0" xfId="0" applyNumberFormat="1" applyFill="1" applyAlignment="1">
      <alignment horizontal="center"/>
    </xf>
    <xf numFmtId="0" fontId="2" fillId="9" borderId="0" xfId="0" applyFont="1" applyFill="1"/>
    <xf numFmtId="164" fontId="0" fillId="10" borderId="0" xfId="0" applyNumberFormat="1" applyFill="1"/>
    <xf numFmtId="0" fontId="2" fillId="10" borderId="1" xfId="0" applyFont="1" applyFill="1" applyBorder="1"/>
    <xf numFmtId="2" fontId="0" fillId="0" borderId="0" xfId="0" applyNumberFormat="1"/>
    <xf numFmtId="0" fontId="0" fillId="0" borderId="0" xfId="0" applyAlignment="1">
      <alignment vertical="top" indent="1"/>
    </xf>
    <xf numFmtId="9" fontId="0" fillId="0" borderId="0" xfId="0" applyNumberFormat="1"/>
    <xf numFmtId="0" fontId="1" fillId="5" borderId="0" xfId="0" applyFont="1" applyFill="1" applyAlignment="1">
      <alignment horizontal="center"/>
    </xf>
    <xf numFmtId="0" fontId="7" fillId="3" borderId="11" xfId="0" applyFont="1" applyFill="1" applyBorder="1" applyAlignment="1">
      <alignment horizontal="center" vertical="center" textRotation="75" wrapText="1"/>
    </xf>
    <xf numFmtId="0" fontId="7" fillId="3" borderId="1" xfId="0" applyFont="1" applyFill="1" applyBorder="1" applyAlignment="1">
      <alignment horizontal="center" vertical="center" textRotation="75" wrapText="1"/>
    </xf>
    <xf numFmtId="0" fontId="7" fillId="3" borderId="16" xfId="0" applyFont="1" applyFill="1" applyBorder="1" applyAlignment="1">
      <alignment horizontal="center" vertical="center" textRotation="75" wrapText="1"/>
    </xf>
    <xf numFmtId="0" fontId="7" fillId="3" borderId="11" xfId="0" applyFont="1" applyFill="1" applyBorder="1" applyAlignment="1">
      <alignment horizontal="center" vertical="center" textRotation="75"/>
    </xf>
    <xf numFmtId="0" fontId="7" fillId="3" borderId="1" xfId="0" applyFont="1" applyFill="1" applyBorder="1" applyAlignment="1">
      <alignment horizontal="center" vertical="center" textRotation="75"/>
    </xf>
    <xf numFmtId="0" fontId="7" fillId="3" borderId="16" xfId="0" applyFont="1" applyFill="1" applyBorder="1" applyAlignment="1">
      <alignment horizontal="center" vertical="center" textRotation="75"/>
    </xf>
    <xf numFmtId="0" fontId="3" fillId="3" borderId="12" xfId="0" applyFont="1" applyFill="1" applyBorder="1" applyAlignment="1">
      <alignment horizontal="center" vertical="center" textRotation="75"/>
    </xf>
    <xf numFmtId="0" fontId="3" fillId="3" borderId="14" xfId="0" applyFont="1" applyFill="1" applyBorder="1" applyAlignment="1">
      <alignment horizontal="center" vertical="center" textRotation="75"/>
    </xf>
    <xf numFmtId="0" fontId="3" fillId="3" borderId="17" xfId="0" applyFont="1" applyFill="1" applyBorder="1" applyAlignment="1">
      <alignment horizontal="center" vertical="center" textRotation="75"/>
    </xf>
    <xf numFmtId="0" fontId="2" fillId="0" borderId="0" xfId="0" applyFont="1" applyAlignment="1">
      <alignment horizontal="center"/>
    </xf>
    <xf numFmtId="0" fontId="6" fillId="3" borderId="1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10" fontId="0" fillId="0" borderId="0" xfId="0" applyNumberFormat="1" applyAlignment="1">
      <alignment horizontal="left"/>
    </xf>
    <xf numFmtId="10" fontId="0" fillId="11" borderId="0" xfId="0" applyNumberFormat="1" applyFill="1" applyAlignment="1">
      <alignment horizontal="left"/>
    </xf>
    <xf numFmtId="10" fontId="0" fillId="12" borderId="0" xfId="0" applyNumberFormat="1" applyFill="1" applyAlignment="1">
      <alignment horizontal="left"/>
    </xf>
    <xf numFmtId="10" fontId="0" fillId="13" borderId="0" xfId="0" applyNumberFormat="1" applyFill="1" applyAlignment="1">
      <alignment horizontal="center"/>
    </xf>
    <xf numFmtId="10" fontId="2" fillId="13" borderId="0" xfId="0" applyNumberFormat="1" applyFont="1" applyFill="1" applyAlignment="1">
      <alignment horizontal="center"/>
    </xf>
    <xf numFmtId="9" fontId="2" fillId="13" borderId="0" xfId="0" applyNumberFormat="1" applyFont="1" applyFill="1" applyAlignment="1">
      <alignment horizontal="center"/>
    </xf>
    <xf numFmtId="0" fontId="2" fillId="13" borderId="0" xfId="0" applyFont="1" applyFill="1"/>
    <xf numFmtId="0" fontId="0" fillId="2" borderId="0" xfId="0" applyFill="1" applyAlignment="1">
      <alignment horizontal="center"/>
    </xf>
    <xf numFmtId="0" fontId="0" fillId="2" borderId="0" xfId="0" applyFill="1"/>
    <xf numFmtId="2" fontId="0" fillId="2" borderId="0" xfId="0" applyNumberFormat="1" applyFill="1"/>
    <xf numFmtId="10" fontId="0" fillId="2" borderId="0" xfId="0" applyNumberFormat="1" applyFill="1" applyAlignment="1">
      <alignment horizontal="left"/>
    </xf>
    <xf numFmtId="0" fontId="2" fillId="12" borderId="0" xfId="0" applyFont="1" applyFill="1"/>
    <xf numFmtId="0" fontId="0" fillId="12" borderId="0" xfId="0" applyFill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G12"/>
  <sheetViews>
    <sheetView workbookViewId="0">
      <selection activeCell="E20" sqref="E20"/>
    </sheetView>
  </sheetViews>
  <sheetFormatPr defaultRowHeight="15" x14ac:dyDescent="0.25"/>
  <cols>
    <col min="2" max="2" width="24.85546875" customWidth="1"/>
    <col min="4" max="4" width="9.140625" style="44"/>
  </cols>
  <sheetData>
    <row r="1" spans="1:7" x14ac:dyDescent="0.25">
      <c r="A1" s="1" t="s">
        <v>30</v>
      </c>
      <c r="B1" s="78" t="s">
        <v>35</v>
      </c>
      <c r="C1" s="79">
        <v>15</v>
      </c>
      <c r="D1" s="80">
        <f>C1/20</f>
        <v>0.75</v>
      </c>
      <c r="G1" s="46">
        <f>VLOOKUP(B1,$B$1:$D$12,3,0)</f>
        <v>0.75</v>
      </c>
    </row>
    <row r="2" spans="1:7" x14ac:dyDescent="0.25">
      <c r="A2" s="1" t="s">
        <v>0</v>
      </c>
      <c r="B2" s="78" t="s">
        <v>36</v>
      </c>
      <c r="C2" s="79">
        <v>16</v>
      </c>
      <c r="D2" s="80">
        <f t="shared" ref="D2:D12" si="0">C2/20</f>
        <v>0.8</v>
      </c>
      <c r="G2" s="46">
        <f t="shared" ref="G2:G12" si="1">VLOOKUP(B2,$B$1:$D$12,3,0)</f>
        <v>0.8</v>
      </c>
    </row>
    <row r="3" spans="1:7" x14ac:dyDescent="0.25">
      <c r="A3" s="1" t="s">
        <v>1</v>
      </c>
      <c r="B3" s="78" t="s">
        <v>37</v>
      </c>
      <c r="C3" s="79">
        <v>18</v>
      </c>
      <c r="D3" s="80">
        <f t="shared" si="0"/>
        <v>0.9</v>
      </c>
      <c r="G3" s="46">
        <f t="shared" si="1"/>
        <v>0.9</v>
      </c>
    </row>
    <row r="4" spans="1:7" x14ac:dyDescent="0.25">
      <c r="A4" s="1" t="s">
        <v>2</v>
      </c>
      <c r="B4" s="78" t="s">
        <v>38</v>
      </c>
      <c r="C4" s="79">
        <v>21</v>
      </c>
      <c r="D4" s="80">
        <f t="shared" si="0"/>
        <v>1.05</v>
      </c>
      <c r="G4" s="46">
        <f t="shared" si="1"/>
        <v>1.05</v>
      </c>
    </row>
    <row r="5" spans="1:7" x14ac:dyDescent="0.25">
      <c r="A5" s="1" t="s">
        <v>3</v>
      </c>
      <c r="B5" s="78" t="s">
        <v>29</v>
      </c>
      <c r="C5" s="79"/>
      <c r="D5" s="80">
        <f t="shared" si="0"/>
        <v>0</v>
      </c>
      <c r="G5" s="46">
        <f t="shared" si="1"/>
        <v>0</v>
      </c>
    </row>
    <row r="6" spans="1:7" x14ac:dyDescent="0.25">
      <c r="A6" s="1" t="s">
        <v>4</v>
      </c>
      <c r="B6" s="78" t="s">
        <v>39</v>
      </c>
      <c r="C6" s="79">
        <v>15</v>
      </c>
      <c r="D6" s="80">
        <f t="shared" si="0"/>
        <v>0.75</v>
      </c>
      <c r="G6" s="46">
        <f t="shared" si="1"/>
        <v>0.75</v>
      </c>
    </row>
    <row r="7" spans="1:7" x14ac:dyDescent="0.25">
      <c r="A7" s="1" t="s">
        <v>5</v>
      </c>
      <c r="B7" s="78" t="s">
        <v>40</v>
      </c>
      <c r="C7" s="79">
        <v>16</v>
      </c>
      <c r="D7" s="80">
        <f t="shared" si="0"/>
        <v>0.8</v>
      </c>
      <c r="G7" s="46">
        <f t="shared" si="1"/>
        <v>0.8</v>
      </c>
    </row>
    <row r="8" spans="1:7" x14ac:dyDescent="0.25">
      <c r="A8" s="1" t="s">
        <v>6</v>
      </c>
      <c r="B8" s="78" t="s">
        <v>41</v>
      </c>
      <c r="C8" s="79">
        <v>16</v>
      </c>
      <c r="D8" s="80">
        <f t="shared" si="0"/>
        <v>0.8</v>
      </c>
      <c r="G8" s="46">
        <f t="shared" si="1"/>
        <v>0.8</v>
      </c>
    </row>
    <row r="9" spans="1:7" x14ac:dyDescent="0.25">
      <c r="A9" s="1" t="s">
        <v>7</v>
      </c>
      <c r="B9" s="78" t="s">
        <v>42</v>
      </c>
      <c r="C9" s="79">
        <v>16</v>
      </c>
      <c r="D9" s="80">
        <f t="shared" si="0"/>
        <v>0.8</v>
      </c>
      <c r="G9" s="46">
        <f t="shared" si="1"/>
        <v>0.8</v>
      </c>
    </row>
    <row r="10" spans="1:7" x14ac:dyDescent="0.25">
      <c r="A10" s="1" t="s">
        <v>16</v>
      </c>
      <c r="B10" s="78" t="s">
        <v>43</v>
      </c>
      <c r="C10" s="79">
        <v>32</v>
      </c>
      <c r="D10" s="80">
        <f t="shared" si="0"/>
        <v>1.6</v>
      </c>
      <c r="G10" s="46">
        <f t="shared" si="1"/>
        <v>1.6</v>
      </c>
    </row>
    <row r="11" spans="1:7" x14ac:dyDescent="0.25">
      <c r="A11" s="1" t="s">
        <v>18</v>
      </c>
      <c r="B11" s="78" t="s">
        <v>44</v>
      </c>
      <c r="C11" s="79">
        <v>16</v>
      </c>
      <c r="D11" s="80">
        <f t="shared" si="0"/>
        <v>0.8</v>
      </c>
      <c r="G11" s="46">
        <f t="shared" si="1"/>
        <v>0.8</v>
      </c>
    </row>
    <row r="12" spans="1:7" x14ac:dyDescent="0.25">
      <c r="A12" s="1" t="s">
        <v>22</v>
      </c>
      <c r="B12" s="78" t="s">
        <v>45</v>
      </c>
      <c r="C12" s="79">
        <v>21</v>
      </c>
      <c r="D12" s="80">
        <f t="shared" si="0"/>
        <v>1.05</v>
      </c>
      <c r="G12" s="46">
        <f t="shared" si="1"/>
        <v>1.05</v>
      </c>
    </row>
  </sheetData>
  <sortState xmlns:xlrd2="http://schemas.microsoft.com/office/spreadsheetml/2017/richdata2" ref="B13:B23">
    <sortCondition ref="B13:B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>
    <tabColor rgb="FFFF0000"/>
  </sheetPr>
  <dimension ref="A1:AF98"/>
  <sheetViews>
    <sheetView tabSelected="1" topLeftCell="I20" zoomScaleNormal="100" workbookViewId="0">
      <selection activeCell="AB42" sqref="AB42"/>
    </sheetView>
  </sheetViews>
  <sheetFormatPr defaultRowHeight="15" x14ac:dyDescent="0.25"/>
  <cols>
    <col min="1" max="1" width="3.5703125" style="2" customWidth="1"/>
    <col min="2" max="2" width="9.5703125" style="2" bestFit="1" customWidth="1"/>
    <col min="3" max="3" width="24.28515625" style="2" customWidth="1"/>
    <col min="4" max="4" width="4.42578125" style="2" customWidth="1"/>
    <col min="5" max="5" width="5" style="2" bestFit="1" customWidth="1"/>
    <col min="6" max="6" width="4.42578125" style="2" bestFit="1" customWidth="1"/>
    <col min="7" max="7" width="3.85546875" style="2" hidden="1" customWidth="1"/>
    <col min="8" max="8" width="24" style="2" customWidth="1"/>
    <col min="9" max="9" width="4.42578125" style="2" customWidth="1"/>
    <col min="10" max="10" width="5" style="2" bestFit="1" customWidth="1"/>
    <col min="11" max="11" width="4.42578125" style="2" bestFit="1" customWidth="1"/>
    <col min="12" max="12" width="3.85546875" style="2" hidden="1" customWidth="1"/>
    <col min="13" max="13" width="2.7109375" style="3" customWidth="1"/>
    <col min="14" max="14" width="24.85546875" style="3" customWidth="1"/>
    <col min="15" max="15" width="9.85546875" style="3" customWidth="1"/>
    <col min="16" max="16" width="8.28515625" style="3" bestFit="1" customWidth="1"/>
    <col min="17" max="17" width="6.5703125" style="3" bestFit="1" customWidth="1"/>
    <col min="18" max="18" width="8.42578125" style="3" bestFit="1" customWidth="1"/>
    <col min="19" max="19" width="6.5703125" style="3" customWidth="1"/>
    <col min="20" max="20" width="5.85546875" style="3" customWidth="1"/>
    <col min="21" max="21" width="8.7109375" style="3" bestFit="1" customWidth="1"/>
    <col min="22" max="22" width="11.5703125" style="3" bestFit="1" customWidth="1"/>
    <col min="23" max="23" width="10.5703125" style="2" bestFit="1" customWidth="1"/>
    <col min="24" max="24" width="9.85546875" style="2" bestFit="1" customWidth="1"/>
    <col min="25" max="25" width="9.42578125" style="2" bestFit="1" customWidth="1"/>
    <col min="26" max="26" width="6.85546875" style="2" bestFit="1" customWidth="1"/>
    <col min="27" max="27" width="9.5703125" style="2" bestFit="1" customWidth="1"/>
    <col min="28" max="28" width="9.28515625" style="2" bestFit="1" customWidth="1"/>
    <col min="29" max="29" width="9.140625" style="2"/>
    <col min="30" max="32" width="9.140625" style="2" customWidth="1"/>
    <col min="33" max="16384" width="9.140625" style="2"/>
  </cols>
  <sheetData>
    <row r="1" spans="1:28" ht="26.25" x14ac:dyDescent="0.4">
      <c r="A1" s="47" t="s">
        <v>8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28" x14ac:dyDescent="0.25">
      <c r="A2" s="57" t="s">
        <v>28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28" ht="6.75" customHeight="1" x14ac:dyDescent="0.25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28" ht="32.25" customHeight="1" x14ac:dyDescent="0.25">
      <c r="A4" s="2" t="s">
        <v>9</v>
      </c>
      <c r="B4" s="4" t="s">
        <v>10</v>
      </c>
      <c r="C4" s="5" t="s">
        <v>24</v>
      </c>
      <c r="D4" s="6" t="s">
        <v>19</v>
      </c>
      <c r="E4" s="7" t="s">
        <v>20</v>
      </c>
      <c r="F4" s="8" t="s">
        <v>21</v>
      </c>
      <c r="H4" s="5" t="s">
        <v>24</v>
      </c>
      <c r="I4" s="6" t="s">
        <v>19</v>
      </c>
      <c r="J4" s="7" t="s">
        <v>20</v>
      </c>
      <c r="K4" s="8" t="s">
        <v>21</v>
      </c>
      <c r="N4" s="9"/>
      <c r="X4" s="3"/>
      <c r="Y4" s="3"/>
      <c r="Z4" s="3"/>
      <c r="AA4" s="3"/>
      <c r="AB4" s="3"/>
    </row>
    <row r="5" spans="1:28" ht="6.7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N5" s="9"/>
      <c r="X5" s="3"/>
      <c r="Y5" s="3"/>
      <c r="Z5" s="3"/>
      <c r="AA5" s="3"/>
      <c r="AB5" s="3"/>
    </row>
    <row r="6" spans="1:28" ht="13.5" customHeight="1" x14ac:dyDescent="0.25">
      <c r="A6" s="33">
        <v>1</v>
      </c>
      <c r="B6" s="35">
        <v>43474</v>
      </c>
      <c r="C6" s="14" t="str">
        <f>Spelerslijst!$B$2</f>
        <v>speler 2</v>
      </c>
      <c r="D6" s="11">
        <v>9</v>
      </c>
      <c r="E6" s="11">
        <v>17</v>
      </c>
      <c r="F6" s="11">
        <v>1</v>
      </c>
      <c r="G6" s="14">
        <f t="shared" ref="G6:G37" si="0">(E6&gt;=1)*(C6&gt;=1)</f>
        <v>1</v>
      </c>
      <c r="H6" s="14" t="str">
        <f>Spelerslijst!$B$11</f>
        <v>speler 11</v>
      </c>
      <c r="I6" s="11">
        <v>16</v>
      </c>
      <c r="J6" s="11">
        <v>17</v>
      </c>
      <c r="K6" s="11">
        <v>4</v>
      </c>
      <c r="L6" s="2">
        <f t="shared" ref="L6:L37" si="1">(J6&gt;=1)*(H6&gt;=1)</f>
        <v>1</v>
      </c>
      <c r="N6" s="9"/>
      <c r="Y6" s="3"/>
      <c r="Z6" s="3"/>
      <c r="AA6" s="12"/>
      <c r="AB6" s="3"/>
    </row>
    <row r="7" spans="1:28" ht="13.5" customHeight="1" x14ac:dyDescent="0.25">
      <c r="A7" s="13">
        <v>2</v>
      </c>
      <c r="B7" s="34">
        <v>43474</v>
      </c>
      <c r="C7" s="10" t="str">
        <f>Spelerslijst!$B$9</f>
        <v>speler 9</v>
      </c>
      <c r="D7" s="11">
        <v>16</v>
      </c>
      <c r="E7" s="11">
        <v>18</v>
      </c>
      <c r="F7" s="11">
        <v>4</v>
      </c>
      <c r="G7" s="10">
        <f t="shared" si="0"/>
        <v>1</v>
      </c>
      <c r="H7" s="10" t="str">
        <f>Spelerslijst!$B$3</f>
        <v>speler 3</v>
      </c>
      <c r="I7" s="11">
        <v>10</v>
      </c>
      <c r="J7" s="11">
        <v>18</v>
      </c>
      <c r="K7" s="11">
        <v>1</v>
      </c>
      <c r="L7" s="2">
        <f t="shared" si="1"/>
        <v>1</v>
      </c>
      <c r="N7" s="9"/>
      <c r="Y7" s="3"/>
      <c r="Z7" s="3"/>
      <c r="AA7" s="12"/>
      <c r="AB7" s="3"/>
    </row>
    <row r="8" spans="1:28" ht="13.5" customHeight="1" x14ac:dyDescent="0.25">
      <c r="A8" s="33">
        <v>3</v>
      </c>
      <c r="B8" s="34">
        <v>43474</v>
      </c>
      <c r="C8" s="10" t="str">
        <f>Spelerslijst!$B$1</f>
        <v>speler 1</v>
      </c>
      <c r="D8" s="11">
        <v>6</v>
      </c>
      <c r="E8" s="11">
        <v>19</v>
      </c>
      <c r="F8" s="11">
        <v>1</v>
      </c>
      <c r="G8" s="10">
        <f t="shared" si="0"/>
        <v>1</v>
      </c>
      <c r="H8" s="10" t="str">
        <f>Spelerslijst!$B$4</f>
        <v>speler 4</v>
      </c>
      <c r="I8" s="11">
        <v>21</v>
      </c>
      <c r="J8" s="11">
        <v>19</v>
      </c>
      <c r="K8" s="11">
        <v>4</v>
      </c>
      <c r="L8" s="2">
        <f t="shared" si="1"/>
        <v>1</v>
      </c>
      <c r="N8" s="9"/>
      <c r="Y8" s="3"/>
      <c r="Z8" s="3"/>
      <c r="AA8" s="12"/>
      <c r="AB8" s="3"/>
    </row>
    <row r="9" spans="1:28" ht="13.5" customHeight="1" x14ac:dyDescent="0.25">
      <c r="A9" s="13">
        <v>4</v>
      </c>
      <c r="B9" s="35">
        <v>43474</v>
      </c>
      <c r="C9" s="14" t="str">
        <f>Spelerslijst!$B$6</f>
        <v>speler 6</v>
      </c>
      <c r="D9" s="11">
        <v>15</v>
      </c>
      <c r="E9" s="11">
        <v>32</v>
      </c>
      <c r="F9" s="11">
        <v>4</v>
      </c>
      <c r="G9" s="10">
        <f t="shared" si="0"/>
        <v>1</v>
      </c>
      <c r="H9" s="14" t="str">
        <f>Spelerslijst!$B$9</f>
        <v>speler 9</v>
      </c>
      <c r="I9" s="11">
        <v>13</v>
      </c>
      <c r="J9" s="11">
        <v>32</v>
      </c>
      <c r="K9" s="11">
        <v>2</v>
      </c>
      <c r="L9" s="2">
        <f t="shared" si="1"/>
        <v>1</v>
      </c>
      <c r="N9" s="9"/>
      <c r="Y9" s="3"/>
      <c r="Z9" s="3"/>
      <c r="AA9" s="12"/>
      <c r="AB9" s="3"/>
    </row>
    <row r="10" spans="1:28" ht="13.5" customHeight="1" x14ac:dyDescent="0.25">
      <c r="A10" s="13">
        <v>6</v>
      </c>
      <c r="B10" s="34">
        <v>43481</v>
      </c>
      <c r="C10" s="10" t="str">
        <f>Spelerslijst!$B$3</f>
        <v>speler 3</v>
      </c>
      <c r="D10" s="11">
        <v>18</v>
      </c>
      <c r="E10" s="11">
        <v>16</v>
      </c>
      <c r="F10" s="11">
        <v>4</v>
      </c>
      <c r="G10" s="10">
        <f t="shared" si="0"/>
        <v>1</v>
      </c>
      <c r="H10" s="10" t="str">
        <f>Spelerslijst!$B$10</f>
        <v>speler 10</v>
      </c>
      <c r="I10" s="11">
        <v>23</v>
      </c>
      <c r="J10" s="11">
        <v>16</v>
      </c>
      <c r="K10" s="11">
        <v>2</v>
      </c>
      <c r="L10" s="2">
        <f t="shared" si="1"/>
        <v>1</v>
      </c>
      <c r="N10" s="9"/>
      <c r="Y10" s="3"/>
      <c r="Z10" s="3"/>
      <c r="AA10" s="12"/>
      <c r="AB10" s="3"/>
    </row>
    <row r="11" spans="1:28" ht="13.5" customHeight="1" x14ac:dyDescent="0.25">
      <c r="A11" s="3">
        <v>25</v>
      </c>
      <c r="B11" s="34">
        <v>43481</v>
      </c>
      <c r="C11" s="10" t="str">
        <f>Spelerslijst!$B$6</f>
        <v>speler 6</v>
      </c>
      <c r="D11" s="11">
        <v>7</v>
      </c>
      <c r="E11" s="11">
        <v>20</v>
      </c>
      <c r="F11" s="11">
        <v>1</v>
      </c>
      <c r="G11" s="10">
        <f t="shared" si="0"/>
        <v>1</v>
      </c>
      <c r="H11" s="10" t="str">
        <f>Spelerslijst!$B$4</f>
        <v>speler 4</v>
      </c>
      <c r="I11" s="11">
        <v>21</v>
      </c>
      <c r="J11" s="11">
        <v>20</v>
      </c>
      <c r="K11" s="11">
        <v>4</v>
      </c>
      <c r="L11" s="2">
        <f t="shared" si="1"/>
        <v>1</v>
      </c>
      <c r="N11" s="9"/>
      <c r="Y11" s="3"/>
      <c r="Z11" s="3"/>
      <c r="AA11" s="12"/>
      <c r="AB11" s="3"/>
    </row>
    <row r="12" spans="1:28" ht="13.5" customHeight="1" x14ac:dyDescent="0.25">
      <c r="A12" s="13">
        <v>34</v>
      </c>
      <c r="B12" s="35">
        <v>43481</v>
      </c>
      <c r="C12" s="14" t="str">
        <f>Spelerslijst!$B$8</f>
        <v>speler 8</v>
      </c>
      <c r="D12" s="11">
        <v>7</v>
      </c>
      <c r="E12" s="11">
        <v>29</v>
      </c>
      <c r="F12" s="11">
        <v>1</v>
      </c>
      <c r="G12" s="14">
        <f t="shared" si="0"/>
        <v>1</v>
      </c>
      <c r="H12" s="14" t="str">
        <f>Spelerslijst!$B$11</f>
        <v>speler 11</v>
      </c>
      <c r="I12" s="11">
        <v>16</v>
      </c>
      <c r="J12" s="11">
        <v>29</v>
      </c>
      <c r="K12" s="11">
        <v>4</v>
      </c>
      <c r="L12" s="2">
        <f t="shared" si="1"/>
        <v>1</v>
      </c>
      <c r="N12" s="9"/>
      <c r="Y12" s="3"/>
      <c r="Z12" s="3"/>
      <c r="AA12" s="12"/>
      <c r="AB12" s="3"/>
    </row>
    <row r="13" spans="1:28" ht="13.5" customHeight="1" x14ac:dyDescent="0.25">
      <c r="A13" s="13">
        <v>36</v>
      </c>
      <c r="B13" s="35">
        <v>43481</v>
      </c>
      <c r="C13" s="14" t="str">
        <f>Spelerslijst!$B$6</f>
        <v>speler 6</v>
      </c>
      <c r="D13" s="11">
        <v>15</v>
      </c>
      <c r="E13" s="11">
        <v>22</v>
      </c>
      <c r="F13" s="11">
        <v>4</v>
      </c>
      <c r="G13" s="14">
        <f t="shared" si="0"/>
        <v>1</v>
      </c>
      <c r="H13" s="14" t="str">
        <f>Spelerslijst!$B$2</f>
        <v>speler 2</v>
      </c>
      <c r="I13" s="11">
        <v>6</v>
      </c>
      <c r="J13" s="11">
        <v>22</v>
      </c>
      <c r="K13" s="11">
        <v>1</v>
      </c>
      <c r="L13" s="2">
        <f t="shared" si="1"/>
        <v>1</v>
      </c>
      <c r="N13" s="9"/>
      <c r="Y13" s="3"/>
      <c r="Z13" s="3"/>
      <c r="AA13" s="12"/>
      <c r="AB13" s="3"/>
    </row>
    <row r="14" spans="1:28" ht="13.5" customHeight="1" x14ac:dyDescent="0.25">
      <c r="A14" s="3">
        <v>45</v>
      </c>
      <c r="B14" s="39">
        <v>43481</v>
      </c>
      <c r="C14" s="10" t="str">
        <f>Spelerslijst!$B$8</f>
        <v>speler 8</v>
      </c>
      <c r="D14" s="11">
        <v>16</v>
      </c>
      <c r="E14" s="11">
        <v>31</v>
      </c>
      <c r="F14" s="11">
        <v>4</v>
      </c>
      <c r="G14" s="10">
        <f t="shared" si="0"/>
        <v>1</v>
      </c>
      <c r="H14" s="10" t="str">
        <f>Spelerslijst!$B$9</f>
        <v>speler 9</v>
      </c>
      <c r="I14" s="11">
        <v>9</v>
      </c>
      <c r="J14" s="11">
        <v>31</v>
      </c>
      <c r="K14" s="11">
        <v>1</v>
      </c>
      <c r="L14" s="2">
        <f t="shared" si="1"/>
        <v>1</v>
      </c>
      <c r="N14" s="9"/>
      <c r="Y14" s="3"/>
      <c r="Z14" s="3"/>
      <c r="AA14" s="12"/>
      <c r="AB14" s="3"/>
    </row>
    <row r="15" spans="1:28" ht="13.5" customHeight="1" x14ac:dyDescent="0.25">
      <c r="A15" s="3">
        <v>9</v>
      </c>
      <c r="B15" s="35">
        <v>43488</v>
      </c>
      <c r="C15" s="14" t="str">
        <f>Spelerslijst!$B$6</f>
        <v>speler 6</v>
      </c>
      <c r="D15" s="11">
        <v>14</v>
      </c>
      <c r="E15" s="11">
        <v>19</v>
      </c>
      <c r="F15" s="11">
        <v>3</v>
      </c>
      <c r="G15" s="14">
        <f t="shared" si="0"/>
        <v>1</v>
      </c>
      <c r="H15" s="14" t="str">
        <f>Spelerslijst!$B$7</f>
        <v>speler 7</v>
      </c>
      <c r="I15" s="11">
        <v>16</v>
      </c>
      <c r="J15" s="11">
        <v>19</v>
      </c>
      <c r="K15" s="11">
        <v>4</v>
      </c>
      <c r="L15" s="2">
        <f t="shared" si="1"/>
        <v>1</v>
      </c>
      <c r="N15" s="45"/>
    </row>
    <row r="16" spans="1:28" ht="13.5" customHeight="1" x14ac:dyDescent="0.25">
      <c r="A16" s="3">
        <v>17</v>
      </c>
      <c r="B16" s="34">
        <v>43488</v>
      </c>
      <c r="C16" s="10" t="str">
        <f>Spelerslijst!$B$2</f>
        <v>speler 2</v>
      </c>
      <c r="D16" s="11">
        <v>16</v>
      </c>
      <c r="E16" s="11">
        <v>23</v>
      </c>
      <c r="F16" s="11">
        <v>4</v>
      </c>
      <c r="G16" s="10">
        <f t="shared" si="0"/>
        <v>1</v>
      </c>
      <c r="H16" s="10" t="str">
        <f>Spelerslijst!$B$9</f>
        <v>speler 9</v>
      </c>
      <c r="I16" s="11">
        <v>11</v>
      </c>
      <c r="J16" s="11">
        <v>23</v>
      </c>
      <c r="K16" s="11">
        <v>2</v>
      </c>
      <c r="L16" s="2">
        <f t="shared" si="1"/>
        <v>1</v>
      </c>
      <c r="N16"/>
    </row>
    <row r="17" spans="1:30" ht="13.5" customHeight="1" x14ac:dyDescent="0.25">
      <c r="A17" s="13">
        <v>24</v>
      </c>
      <c r="B17" s="35">
        <v>43488</v>
      </c>
      <c r="C17" s="14" t="str">
        <f>Spelerslijst!$B$7</f>
        <v>speler 7</v>
      </c>
      <c r="D17" s="11">
        <v>8</v>
      </c>
      <c r="E17" s="11">
        <v>18</v>
      </c>
      <c r="F17" s="11">
        <v>1</v>
      </c>
      <c r="G17" s="14">
        <f t="shared" si="0"/>
        <v>1</v>
      </c>
      <c r="H17" s="14" t="str">
        <f>Spelerslijst!$B$3</f>
        <v>speler 3</v>
      </c>
      <c r="I17" s="11">
        <v>18</v>
      </c>
      <c r="J17" s="11">
        <v>18</v>
      </c>
      <c r="K17" s="11">
        <v>4</v>
      </c>
      <c r="L17" s="2">
        <f t="shared" si="1"/>
        <v>1</v>
      </c>
      <c r="N17" s="9"/>
      <c r="T17" s="2"/>
      <c r="U17" s="2"/>
    </row>
    <row r="18" spans="1:30" ht="13.5" customHeight="1" x14ac:dyDescent="0.25">
      <c r="A18" s="13">
        <v>28</v>
      </c>
      <c r="B18" s="35">
        <v>43488</v>
      </c>
      <c r="C18" s="14" t="str">
        <f>Spelerslijst!$B$11</f>
        <v>speler 11</v>
      </c>
      <c r="D18" s="11">
        <v>16</v>
      </c>
      <c r="E18" s="11">
        <v>20</v>
      </c>
      <c r="F18" s="11">
        <v>4</v>
      </c>
      <c r="G18" s="14">
        <f t="shared" si="0"/>
        <v>1</v>
      </c>
      <c r="H18" s="14" t="str">
        <f>Spelerslijst!$B$9</f>
        <v>speler 9</v>
      </c>
      <c r="I18" s="11">
        <v>14</v>
      </c>
      <c r="J18" s="11">
        <v>20</v>
      </c>
      <c r="K18" s="11">
        <v>3</v>
      </c>
      <c r="L18" s="2">
        <f t="shared" si="1"/>
        <v>1</v>
      </c>
      <c r="N18" s="9"/>
      <c r="T18" s="2"/>
      <c r="U18" s="2"/>
    </row>
    <row r="19" spans="1:30" ht="13.5" customHeight="1" x14ac:dyDescent="0.25">
      <c r="A19" s="13">
        <v>30</v>
      </c>
      <c r="B19" s="35">
        <v>43488</v>
      </c>
      <c r="C19" s="14" t="str">
        <f>Spelerslijst!$B$2</f>
        <v>speler 2</v>
      </c>
      <c r="D19" s="11">
        <v>16</v>
      </c>
      <c r="E19" s="11">
        <v>43</v>
      </c>
      <c r="F19" s="11">
        <v>4</v>
      </c>
      <c r="G19" s="14">
        <f t="shared" si="0"/>
        <v>1</v>
      </c>
      <c r="H19" s="14" t="str">
        <f>Spelerslijst!$B$7</f>
        <v>speler 7</v>
      </c>
      <c r="I19" s="11">
        <v>13</v>
      </c>
      <c r="J19" s="11">
        <v>43</v>
      </c>
      <c r="K19" s="11">
        <v>2</v>
      </c>
      <c r="L19" s="2">
        <f t="shared" si="1"/>
        <v>1</v>
      </c>
      <c r="O19" s="2"/>
      <c r="P19" s="2"/>
      <c r="Q19" s="2"/>
      <c r="R19" s="2"/>
      <c r="T19" s="2"/>
      <c r="U19" s="2"/>
      <c r="W19" s="45"/>
    </row>
    <row r="20" spans="1:30" ht="13.5" customHeight="1" thickBot="1" x14ac:dyDescent="0.3">
      <c r="A20" s="3">
        <v>5</v>
      </c>
      <c r="B20" s="34">
        <v>43495</v>
      </c>
      <c r="C20" s="10" t="str">
        <f>Spelerslijst!$B$1</f>
        <v>speler 1</v>
      </c>
      <c r="D20" s="11">
        <v>15</v>
      </c>
      <c r="E20" s="11">
        <v>19</v>
      </c>
      <c r="F20" s="11">
        <v>4</v>
      </c>
      <c r="G20" s="10">
        <f t="shared" si="0"/>
        <v>1</v>
      </c>
      <c r="H20" s="10" t="str">
        <f>Spelerslijst!$B$12</f>
        <v>speler 12</v>
      </c>
      <c r="I20" s="11">
        <v>17</v>
      </c>
      <c r="J20" s="11">
        <v>19</v>
      </c>
      <c r="K20" s="11">
        <v>2</v>
      </c>
      <c r="L20" s="2">
        <f t="shared" si="1"/>
        <v>1</v>
      </c>
      <c r="O20" s="2"/>
      <c r="P20" s="2"/>
      <c r="Q20" s="2"/>
      <c r="R20" s="2"/>
      <c r="T20" s="2"/>
      <c r="U20" s="2"/>
      <c r="W20"/>
    </row>
    <row r="21" spans="1:30" ht="13.5" customHeight="1" x14ac:dyDescent="0.25">
      <c r="A21" s="3">
        <v>15</v>
      </c>
      <c r="B21" s="34">
        <v>43495</v>
      </c>
      <c r="C21" s="37" t="str">
        <f>Spelerslijst!B11</f>
        <v>speler 11</v>
      </c>
      <c r="D21" s="11">
        <v>11</v>
      </c>
      <c r="E21" s="11">
        <v>21</v>
      </c>
      <c r="F21" s="11">
        <v>2</v>
      </c>
      <c r="G21" s="10">
        <f t="shared" si="0"/>
        <v>1</v>
      </c>
      <c r="H21" s="10" t="str">
        <f>Spelerslijst!$B$12</f>
        <v>speler 12</v>
      </c>
      <c r="I21" s="11">
        <v>21</v>
      </c>
      <c r="J21" s="11">
        <v>21</v>
      </c>
      <c r="K21" s="11">
        <v>4</v>
      </c>
      <c r="L21" s="2">
        <f t="shared" si="1"/>
        <v>1</v>
      </c>
      <c r="N21" s="61" t="s">
        <v>17</v>
      </c>
      <c r="O21" s="62"/>
      <c r="P21" s="62"/>
      <c r="Q21" s="62"/>
      <c r="R21" s="62"/>
      <c r="S21" s="63"/>
      <c r="T21" s="2"/>
      <c r="U21" s="2"/>
    </row>
    <row r="22" spans="1:30" ht="13.5" customHeight="1" x14ac:dyDescent="0.25">
      <c r="A22" s="33">
        <v>19</v>
      </c>
      <c r="B22" s="34">
        <v>43495</v>
      </c>
      <c r="C22" s="10" t="str">
        <f>Spelerslijst!$B$4</f>
        <v>speler 4</v>
      </c>
      <c r="D22" s="11">
        <v>21</v>
      </c>
      <c r="E22" s="11">
        <v>33</v>
      </c>
      <c r="F22" s="11">
        <v>4</v>
      </c>
      <c r="G22" s="10">
        <f t="shared" si="0"/>
        <v>1</v>
      </c>
      <c r="H22" s="10" t="str">
        <f>Spelerslijst!$B$7</f>
        <v>speler 7</v>
      </c>
      <c r="I22" s="11">
        <v>11</v>
      </c>
      <c r="J22" s="11">
        <v>33</v>
      </c>
      <c r="K22" s="11">
        <v>2</v>
      </c>
      <c r="L22" s="2">
        <f t="shared" si="1"/>
        <v>1</v>
      </c>
      <c r="N22" s="64"/>
      <c r="O22" s="65"/>
      <c r="P22" s="65"/>
      <c r="Q22" s="65"/>
      <c r="R22" s="65"/>
      <c r="S22" s="66"/>
      <c r="T22" s="2"/>
      <c r="U22" s="2"/>
    </row>
    <row r="23" spans="1:30" ht="13.5" customHeight="1" x14ac:dyDescent="0.25">
      <c r="A23" s="33">
        <v>22</v>
      </c>
      <c r="B23" s="34">
        <v>43495</v>
      </c>
      <c r="C23" s="10" t="str">
        <f>Spelerslijst!$B$9</f>
        <v>speler 9</v>
      </c>
      <c r="D23" s="11">
        <v>16</v>
      </c>
      <c r="E23" s="11">
        <v>7</v>
      </c>
      <c r="F23" s="11">
        <v>4</v>
      </c>
      <c r="G23" s="10">
        <f t="shared" si="0"/>
        <v>1</v>
      </c>
      <c r="H23" s="10" t="str">
        <f>Spelerslijst!$B$1</f>
        <v>speler 1</v>
      </c>
      <c r="I23" s="11">
        <v>3</v>
      </c>
      <c r="J23" s="11">
        <v>7</v>
      </c>
      <c r="K23" s="11">
        <v>0</v>
      </c>
      <c r="L23" s="2">
        <f t="shared" si="1"/>
        <v>1</v>
      </c>
      <c r="N23" s="64"/>
      <c r="O23" s="65"/>
      <c r="P23" s="65"/>
      <c r="Q23" s="65"/>
      <c r="R23" s="65"/>
      <c r="S23" s="66"/>
      <c r="T23" s="2"/>
      <c r="U23" s="2"/>
    </row>
    <row r="24" spans="1:30" ht="13.5" customHeight="1" thickBot="1" x14ac:dyDescent="0.3">
      <c r="A24" s="33">
        <v>31</v>
      </c>
      <c r="B24" s="34">
        <v>43495</v>
      </c>
      <c r="C24" s="10" t="str">
        <f>Spelerslijst!$B$3</f>
        <v>speler 3</v>
      </c>
      <c r="D24" s="11">
        <v>18</v>
      </c>
      <c r="E24" s="11">
        <v>19</v>
      </c>
      <c r="F24" s="11">
        <v>4</v>
      </c>
      <c r="G24" s="10">
        <f t="shared" si="0"/>
        <v>1</v>
      </c>
      <c r="H24" s="10" t="str">
        <f>Spelerslijst!$B$6</f>
        <v>speler 6</v>
      </c>
      <c r="I24" s="11">
        <v>12</v>
      </c>
      <c r="J24" s="11">
        <v>19</v>
      </c>
      <c r="K24" s="11">
        <v>2</v>
      </c>
      <c r="L24" s="2">
        <f t="shared" si="1"/>
        <v>1</v>
      </c>
      <c r="N24" s="64"/>
      <c r="O24" s="65"/>
      <c r="P24" s="65"/>
      <c r="Q24" s="65"/>
      <c r="R24" s="65"/>
      <c r="S24" s="66"/>
      <c r="T24" s="2"/>
      <c r="U24" s="2"/>
    </row>
    <row r="25" spans="1:30" ht="13.5" customHeight="1" x14ac:dyDescent="0.25">
      <c r="A25" s="33">
        <v>51</v>
      </c>
      <c r="B25" s="34">
        <v>43495</v>
      </c>
      <c r="C25" s="10" t="str">
        <f>Spelerslijst!$B$8</f>
        <v>speler 8</v>
      </c>
      <c r="D25" s="11">
        <v>14</v>
      </c>
      <c r="E25" s="11">
        <v>25</v>
      </c>
      <c r="F25" s="11">
        <v>3</v>
      </c>
      <c r="G25" s="10">
        <f t="shared" si="0"/>
        <v>1</v>
      </c>
      <c r="H25" s="10" t="str">
        <f>Spelerslijst!$B$12</f>
        <v>speler 12</v>
      </c>
      <c r="I25" s="11">
        <v>21</v>
      </c>
      <c r="J25" s="11">
        <v>25</v>
      </c>
      <c r="K25" s="11">
        <v>4</v>
      </c>
      <c r="L25" s="2">
        <f t="shared" si="1"/>
        <v>1</v>
      </c>
      <c r="N25" s="67"/>
      <c r="O25" s="68"/>
      <c r="P25" s="68"/>
      <c r="Q25" s="68"/>
      <c r="R25" s="68"/>
      <c r="S25" s="69"/>
      <c r="T25" s="2"/>
      <c r="U25" s="2"/>
    </row>
    <row r="26" spans="1:30" ht="13.5" customHeight="1" x14ac:dyDescent="0.25">
      <c r="A26" s="33">
        <v>56</v>
      </c>
      <c r="B26" s="34">
        <v>43495</v>
      </c>
      <c r="C26" s="10" t="str">
        <f>Spelerslijst!$B$7</f>
        <v>speler 7</v>
      </c>
      <c r="D26" s="11">
        <v>9</v>
      </c>
      <c r="E26" s="11">
        <v>21</v>
      </c>
      <c r="F26" s="11">
        <v>1</v>
      </c>
      <c r="G26" s="10">
        <f t="shared" si="0"/>
        <v>1</v>
      </c>
      <c r="H26" s="10" t="str">
        <f>Spelerslijst!$B$8</f>
        <v>speler 8</v>
      </c>
      <c r="I26" s="11">
        <v>16</v>
      </c>
      <c r="J26" s="11">
        <v>21</v>
      </c>
      <c r="K26" s="11">
        <v>4</v>
      </c>
      <c r="L26" s="2">
        <f t="shared" si="1"/>
        <v>1</v>
      </c>
      <c r="N26" s="15"/>
      <c r="O26" s="16"/>
      <c r="P26" s="16"/>
      <c r="Q26" s="16"/>
      <c r="R26" s="16"/>
      <c r="S26" s="17"/>
      <c r="T26" s="2"/>
      <c r="U26" s="2"/>
      <c r="X26" s="71"/>
    </row>
    <row r="27" spans="1:30" ht="13.5" customHeight="1" thickBot="1" x14ac:dyDescent="0.3">
      <c r="A27" s="33">
        <v>11</v>
      </c>
      <c r="B27" s="38">
        <v>43502</v>
      </c>
      <c r="C27" s="10" t="str">
        <f>Spelerslijst!$B$10</f>
        <v>speler 10</v>
      </c>
      <c r="D27" s="11">
        <v>14</v>
      </c>
      <c r="E27" s="11">
        <v>22</v>
      </c>
      <c r="F27" s="11">
        <v>1</v>
      </c>
      <c r="G27" s="10">
        <f t="shared" si="0"/>
        <v>1</v>
      </c>
      <c r="H27" s="10" t="str">
        <f>Spelerslijst!$B$2</f>
        <v>speler 2</v>
      </c>
      <c r="I27" s="11">
        <v>16</v>
      </c>
      <c r="J27" s="11">
        <v>22</v>
      </c>
      <c r="K27" s="11">
        <v>4</v>
      </c>
      <c r="L27" s="2">
        <f t="shared" si="1"/>
        <v>1</v>
      </c>
      <c r="N27" s="18"/>
      <c r="O27" s="19"/>
      <c r="P27" s="19"/>
      <c r="Q27" s="19"/>
      <c r="R27" s="19"/>
      <c r="S27" s="20"/>
      <c r="T27" s="2"/>
      <c r="U27" s="2"/>
    </row>
    <row r="28" spans="1:30" ht="13.5" customHeight="1" thickBot="1" x14ac:dyDescent="0.3">
      <c r="A28" s="33">
        <v>21</v>
      </c>
      <c r="B28" s="38">
        <v>43502</v>
      </c>
      <c r="C28" s="10" t="str">
        <f>Spelerslijst!$B$10</f>
        <v>speler 10</v>
      </c>
      <c r="D28" s="11">
        <v>32</v>
      </c>
      <c r="E28" s="11">
        <v>29</v>
      </c>
      <c r="F28" s="11">
        <v>4</v>
      </c>
      <c r="G28" s="10">
        <f t="shared" si="0"/>
        <v>1</v>
      </c>
      <c r="H28" s="10" t="str">
        <f>Spelerslijst!$B$11</f>
        <v>speler 11</v>
      </c>
      <c r="I28" s="11">
        <v>15</v>
      </c>
      <c r="J28" s="11">
        <v>29</v>
      </c>
      <c r="K28" s="11">
        <v>3</v>
      </c>
      <c r="L28" s="2">
        <f t="shared" si="1"/>
        <v>1</v>
      </c>
      <c r="N28" s="21"/>
      <c r="S28" s="22"/>
      <c r="T28" s="2"/>
      <c r="U28" s="2"/>
      <c r="W28" s="81" t="s">
        <v>49</v>
      </c>
      <c r="X28" s="10"/>
      <c r="Y28" s="10"/>
      <c r="Z28" s="10"/>
      <c r="AA28" s="10"/>
      <c r="AB28" s="10"/>
      <c r="AC28" s="10"/>
    </row>
    <row r="29" spans="1:30" ht="13.5" customHeight="1" x14ac:dyDescent="0.25">
      <c r="A29" s="33">
        <v>40</v>
      </c>
      <c r="B29" s="38">
        <v>43502</v>
      </c>
      <c r="C29" s="10" t="str">
        <f>Spelerslijst!$B$10</f>
        <v>speler 10</v>
      </c>
      <c r="D29" s="11">
        <v>32</v>
      </c>
      <c r="E29" s="11">
        <v>28</v>
      </c>
      <c r="F29" s="11">
        <v>4</v>
      </c>
      <c r="G29" s="10">
        <f t="shared" si="0"/>
        <v>1</v>
      </c>
      <c r="H29" s="10" t="str">
        <f>Spelerslijst!$B$8</f>
        <v>speler 8</v>
      </c>
      <c r="I29" s="11">
        <v>13</v>
      </c>
      <c r="J29" s="11">
        <v>28</v>
      </c>
      <c r="K29" s="11">
        <v>2</v>
      </c>
      <c r="L29" s="2">
        <f t="shared" si="1"/>
        <v>1</v>
      </c>
      <c r="N29" s="58" t="s">
        <v>23</v>
      </c>
      <c r="O29" s="48" t="s">
        <v>11</v>
      </c>
      <c r="P29" s="51" t="s">
        <v>13</v>
      </c>
      <c r="Q29" s="51" t="s">
        <v>14</v>
      </c>
      <c r="R29" s="51" t="s">
        <v>15</v>
      </c>
      <c r="S29" s="54" t="s">
        <v>12</v>
      </c>
      <c r="T29" s="2"/>
      <c r="U29" s="2"/>
    </row>
    <row r="30" spans="1:30" ht="13.5" customHeight="1" x14ac:dyDescent="0.25">
      <c r="A30" s="33">
        <v>41</v>
      </c>
      <c r="B30" s="38">
        <v>43502</v>
      </c>
      <c r="C30" s="10" t="str">
        <f>Spelerslijst!$B$11</f>
        <v>speler 11</v>
      </c>
      <c r="D30" s="11">
        <v>16</v>
      </c>
      <c r="E30" s="11">
        <v>18</v>
      </c>
      <c r="F30" s="11">
        <v>4</v>
      </c>
      <c r="G30" s="10">
        <f t="shared" si="0"/>
        <v>1</v>
      </c>
      <c r="H30" s="10" t="str">
        <f>Spelerslijst!$B$7</f>
        <v>speler 7</v>
      </c>
      <c r="I30" s="11">
        <v>12</v>
      </c>
      <c r="J30" s="11">
        <v>18</v>
      </c>
      <c r="K30" s="11">
        <v>2</v>
      </c>
      <c r="L30" s="2">
        <f t="shared" si="1"/>
        <v>1</v>
      </c>
      <c r="N30" s="59"/>
      <c r="O30" s="49"/>
      <c r="P30" s="52"/>
      <c r="Q30" s="52"/>
      <c r="R30" s="52"/>
      <c r="S30" s="55"/>
      <c r="T30" s="2"/>
      <c r="U30" s="2"/>
      <c r="X30" s="73" t="s">
        <v>50</v>
      </c>
      <c r="Y30" s="82"/>
      <c r="Z30" s="82"/>
      <c r="AA30" s="82"/>
      <c r="AB30" s="82"/>
    </row>
    <row r="31" spans="1:30" ht="13.5" customHeight="1" x14ac:dyDescent="0.25">
      <c r="A31" s="33">
        <v>44</v>
      </c>
      <c r="B31" s="38">
        <v>43502</v>
      </c>
      <c r="C31" s="10" t="str">
        <f>Spelerslijst!$B$3</f>
        <v>speler 3</v>
      </c>
      <c r="D31" s="11">
        <v>16</v>
      </c>
      <c r="E31" s="11">
        <v>25</v>
      </c>
      <c r="F31" s="11">
        <v>3</v>
      </c>
      <c r="G31" s="10">
        <f t="shared" si="0"/>
        <v>1</v>
      </c>
      <c r="H31" s="10" t="str">
        <f>Spelerslijst!$B$4</f>
        <v>speler 4</v>
      </c>
      <c r="I31" s="11">
        <v>21</v>
      </c>
      <c r="J31" s="11">
        <v>25</v>
      </c>
      <c r="K31" s="11">
        <v>4</v>
      </c>
      <c r="L31" s="2">
        <f t="shared" si="1"/>
        <v>1</v>
      </c>
      <c r="N31" s="59"/>
      <c r="O31" s="49"/>
      <c r="P31" s="52"/>
      <c r="Q31" s="52"/>
      <c r="R31" s="52"/>
      <c r="S31" s="55"/>
      <c r="T31" s="2"/>
      <c r="U31" s="2"/>
    </row>
    <row r="32" spans="1:30" ht="13.5" customHeight="1" x14ac:dyDescent="0.25">
      <c r="A32" s="33">
        <v>52</v>
      </c>
      <c r="B32" s="38">
        <v>43502</v>
      </c>
      <c r="C32" s="10" t="str">
        <f>Spelerslijst!$B$9</f>
        <v>speler 9</v>
      </c>
      <c r="D32" s="11">
        <v>16</v>
      </c>
      <c r="E32" s="11">
        <v>25</v>
      </c>
      <c r="F32" s="11">
        <v>4</v>
      </c>
      <c r="G32" s="10">
        <f t="shared" si="0"/>
        <v>1</v>
      </c>
      <c r="H32" s="10" t="str">
        <f>Spelerslijst!$B$7</f>
        <v>speler 7</v>
      </c>
      <c r="I32" s="11">
        <v>9</v>
      </c>
      <c r="J32" s="11">
        <v>25</v>
      </c>
      <c r="K32" s="11">
        <v>1</v>
      </c>
      <c r="L32" s="2">
        <f t="shared" si="1"/>
        <v>1</v>
      </c>
      <c r="N32" s="59"/>
      <c r="O32" s="49"/>
      <c r="P32" s="52"/>
      <c r="Q32" s="52"/>
      <c r="R32" s="52"/>
      <c r="S32" s="55"/>
      <c r="T32" s="2"/>
      <c r="U32" s="2"/>
      <c r="V32" s="1" t="s">
        <v>46</v>
      </c>
      <c r="X32" s="83" t="s">
        <v>51</v>
      </c>
      <c r="Y32" s="82"/>
      <c r="Z32" s="82"/>
      <c r="AA32" s="82"/>
      <c r="AB32" s="82"/>
      <c r="AC32" s="82"/>
      <c r="AD32" s="82"/>
    </row>
    <row r="33" spans="1:32" ht="13.5" customHeight="1" x14ac:dyDescent="0.25">
      <c r="A33" s="33">
        <v>7</v>
      </c>
      <c r="B33" s="38">
        <v>43509</v>
      </c>
      <c r="C33" s="10" t="str">
        <f>Spelerslijst!$B$4</f>
        <v>speler 4</v>
      </c>
      <c r="D33" s="11">
        <v>21</v>
      </c>
      <c r="E33" s="11">
        <v>15</v>
      </c>
      <c r="F33" s="11">
        <v>4</v>
      </c>
      <c r="G33" s="10">
        <f t="shared" si="0"/>
        <v>1</v>
      </c>
      <c r="H33" s="10" t="str">
        <f>Spelerslijst!$B$9</f>
        <v>speler 9</v>
      </c>
      <c r="I33" s="11">
        <v>9</v>
      </c>
      <c r="J33" s="11">
        <v>15</v>
      </c>
      <c r="K33" s="11">
        <v>1</v>
      </c>
      <c r="L33" s="2">
        <f t="shared" si="1"/>
        <v>1</v>
      </c>
      <c r="N33" s="59"/>
      <c r="O33" s="49"/>
      <c r="P33" s="52"/>
      <c r="Q33" s="52"/>
      <c r="R33" s="52"/>
      <c r="S33" s="55"/>
      <c r="T33" s="2"/>
      <c r="U33" t="s">
        <v>32</v>
      </c>
      <c r="V33" s="1" t="s">
        <v>47</v>
      </c>
    </row>
    <row r="34" spans="1:32" ht="13.5" customHeight="1" thickBot="1" x14ac:dyDescent="0.3">
      <c r="A34" s="33">
        <v>16</v>
      </c>
      <c r="B34" s="38">
        <v>43509</v>
      </c>
      <c r="C34" s="10" t="str">
        <f>Spelerslijst!$B$1</f>
        <v>speler 1</v>
      </c>
      <c r="D34" s="11">
        <v>12</v>
      </c>
      <c r="E34" s="11">
        <v>32</v>
      </c>
      <c r="F34" s="11">
        <v>2</v>
      </c>
      <c r="G34" s="10">
        <f t="shared" si="0"/>
        <v>1</v>
      </c>
      <c r="H34" s="10" t="str">
        <f>Spelerslijst!$B$10</f>
        <v>speler 10</v>
      </c>
      <c r="I34" s="11">
        <v>32</v>
      </c>
      <c r="J34" s="11">
        <v>32</v>
      </c>
      <c r="K34" s="11">
        <v>4</v>
      </c>
      <c r="L34" s="2">
        <f t="shared" si="1"/>
        <v>1</v>
      </c>
      <c r="N34" s="60"/>
      <c r="O34" s="50"/>
      <c r="P34" s="53"/>
      <c r="Q34" s="53"/>
      <c r="R34" s="53"/>
      <c r="S34" s="56"/>
      <c r="T34" s="2"/>
      <c r="U34" t="s">
        <v>33</v>
      </c>
      <c r="V34" s="1" t="s">
        <v>48</v>
      </c>
    </row>
    <row r="35" spans="1:32" ht="13.5" customHeight="1" x14ac:dyDescent="0.25">
      <c r="A35" s="33">
        <v>18</v>
      </c>
      <c r="B35" s="38">
        <v>43509</v>
      </c>
      <c r="C35" s="10" t="str">
        <f>Spelerslijst!$B$3</f>
        <v>speler 3</v>
      </c>
      <c r="D35" s="11">
        <v>18</v>
      </c>
      <c r="E35" s="11">
        <v>11</v>
      </c>
      <c r="F35" s="11">
        <v>4</v>
      </c>
      <c r="G35" s="10">
        <f t="shared" si="0"/>
        <v>1</v>
      </c>
      <c r="H35" s="10" t="str">
        <f>Spelerslijst!$B$8</f>
        <v>speler 8</v>
      </c>
      <c r="I35" s="11">
        <v>4</v>
      </c>
      <c r="J35" s="11">
        <v>11</v>
      </c>
      <c r="K35" s="11">
        <v>0</v>
      </c>
      <c r="L35" s="2">
        <f t="shared" si="1"/>
        <v>1</v>
      </c>
      <c r="N35" s="21"/>
      <c r="S35" s="22"/>
      <c r="T35" s="2"/>
      <c r="U35" s="2"/>
      <c r="AD35" t="s">
        <v>52</v>
      </c>
    </row>
    <row r="36" spans="1:32" ht="13.5" customHeight="1" x14ac:dyDescent="0.25">
      <c r="A36" s="33">
        <v>62</v>
      </c>
      <c r="B36" s="38">
        <v>43509</v>
      </c>
      <c r="C36" s="10" t="str">
        <f>Spelerslijst!$B$8</f>
        <v>speler 8</v>
      </c>
      <c r="D36" s="11">
        <v>7</v>
      </c>
      <c r="E36" s="11">
        <v>15</v>
      </c>
      <c r="F36" s="11">
        <v>1</v>
      </c>
      <c r="G36" s="10">
        <f t="shared" si="0"/>
        <v>1</v>
      </c>
      <c r="H36" s="10" t="str">
        <f>Spelerslijst!$B$6</f>
        <v>speler 6</v>
      </c>
      <c r="I36" s="11">
        <v>15</v>
      </c>
      <c r="J36" s="11">
        <v>15</v>
      </c>
      <c r="K36" s="11">
        <v>4</v>
      </c>
      <c r="L36" s="2">
        <f t="shared" si="1"/>
        <v>1</v>
      </c>
      <c r="N36" s="23" t="str">
        <f>Spelerslijst!B3</f>
        <v>speler 3</v>
      </c>
      <c r="O36" s="24">
        <f t="shared" ref="O36:O47" si="2">SUMIF($C$6:$C$71,N36,$G$6:$G$71)+SUMIF($H$6:$H$71,N36,$L$6:$L$71)</f>
        <v>10</v>
      </c>
      <c r="P36" s="24">
        <f t="shared" ref="P36:P47" si="3">SUMIF($C$6:$C$71,N36,$D$6:$D$71)+SUMIF($H$6:$H$71,N36,$I$6:$I$71)</f>
        <v>170</v>
      </c>
      <c r="Q36" s="24">
        <f t="shared" ref="Q36:Q47" si="4">SUMIF($C$6:$C$71,N36,$E$6:$E$71)+SUMIF($H$6:$H$71,N36,$J$6:$J$71)</f>
        <v>181</v>
      </c>
      <c r="R36" s="25">
        <f t="shared" ref="R36:R47" si="5">IF(P36=0,"",P36/Q36)</f>
        <v>0.93922651933701662</v>
      </c>
      <c r="S36" s="26">
        <f t="shared" ref="S36:S47" si="6">SUMIF($C$6:$C$71,N36,$F$6:$F$71)+SUMIF($H$6:$H$71,N36,$K$6:$K$71)</f>
        <v>36</v>
      </c>
      <c r="T36" s="2">
        <v>1</v>
      </c>
      <c r="U36" s="12">
        <f t="shared" ref="U36:U46" si="7">S36/O36</f>
        <v>3.6</v>
      </c>
      <c r="V36" s="74">
        <f>R36/VLOOKUP(N36,$AD$36:$AF$47,3,0)</f>
        <v>1.043585021485574</v>
      </c>
      <c r="W36" s="72">
        <f>IFERROR(R36/VLOOKUP(N36,Spelerslijst!$B$1:$D$12,3,0),"")</f>
        <v>1.043585021485574</v>
      </c>
      <c r="X36" s="73">
        <f>IFERROR(R36/VLOOKUP(N36,spelers,3,0),"")</f>
        <v>1.043585021485574</v>
      </c>
      <c r="AD36" s="77" t="str">
        <f>Spelerslijst!B1</f>
        <v>speler 1</v>
      </c>
      <c r="AE36" s="77">
        <f>Spelerslijst!C1</f>
        <v>15</v>
      </c>
      <c r="AF36" s="77">
        <f>Spelerslijst!D1</f>
        <v>0.75</v>
      </c>
    </row>
    <row r="37" spans="1:32" ht="13.5" customHeight="1" x14ac:dyDescent="0.25">
      <c r="A37" s="33">
        <v>64</v>
      </c>
      <c r="B37" s="38">
        <v>43509</v>
      </c>
      <c r="C37" s="10" t="str">
        <f>Spelerslijst!$B$10</f>
        <v>speler 10</v>
      </c>
      <c r="D37" s="11">
        <v>20</v>
      </c>
      <c r="E37" s="11">
        <v>26</v>
      </c>
      <c r="F37" s="11">
        <v>1</v>
      </c>
      <c r="G37" s="10">
        <f t="shared" si="0"/>
        <v>1</v>
      </c>
      <c r="H37" s="10" t="str">
        <f>Spelerslijst!$B$4</f>
        <v>speler 4</v>
      </c>
      <c r="I37" s="11">
        <v>21</v>
      </c>
      <c r="J37" s="11">
        <v>26</v>
      </c>
      <c r="K37" s="11">
        <v>4</v>
      </c>
      <c r="L37" s="2">
        <f t="shared" si="1"/>
        <v>1</v>
      </c>
      <c r="N37" s="23" t="str">
        <f>Spelerslijst!B4</f>
        <v>speler 4</v>
      </c>
      <c r="O37" s="24">
        <f t="shared" si="2"/>
        <v>10</v>
      </c>
      <c r="P37" s="24">
        <f t="shared" si="3"/>
        <v>200</v>
      </c>
      <c r="Q37" s="24">
        <f t="shared" si="4"/>
        <v>216</v>
      </c>
      <c r="R37" s="25">
        <f t="shared" si="5"/>
        <v>0.92592592592592593</v>
      </c>
      <c r="S37" s="26">
        <f t="shared" si="6"/>
        <v>36</v>
      </c>
      <c r="T37" s="2">
        <v>2</v>
      </c>
      <c r="U37" s="12">
        <f t="shared" si="7"/>
        <v>3.6</v>
      </c>
      <c r="V37" s="75">
        <f>R37/VLOOKUP(N37,$AD$36:$AF$47,3,0)</f>
        <v>0.88183421516754845</v>
      </c>
      <c r="W37" s="72">
        <f>IFERROR(R37/VLOOKUP(N37,Spelerslijst!$B$1:$D$12,3,0),"")</f>
        <v>0.88183421516754845</v>
      </c>
      <c r="X37" s="73">
        <f>IFERROR(R37/VLOOKUP(N37,spelers,3,0),"")</f>
        <v>0.88183421516754845</v>
      </c>
      <c r="AD37" s="77" t="str">
        <f>Spelerslijst!B2</f>
        <v>speler 2</v>
      </c>
      <c r="AE37" s="77">
        <f>Spelerslijst!C2</f>
        <v>16</v>
      </c>
      <c r="AF37" s="77">
        <f>Spelerslijst!D2</f>
        <v>0.8</v>
      </c>
    </row>
    <row r="38" spans="1:32" ht="13.5" customHeight="1" x14ac:dyDescent="0.25">
      <c r="A38" s="33">
        <v>10</v>
      </c>
      <c r="B38" s="38">
        <v>43516</v>
      </c>
      <c r="C38" s="10" t="str">
        <f>Spelerslijst!$B$11</f>
        <v>speler 11</v>
      </c>
      <c r="D38" s="11">
        <v>16</v>
      </c>
      <c r="E38" s="11">
        <v>14</v>
      </c>
      <c r="F38" s="11">
        <v>4</v>
      </c>
      <c r="G38" s="10">
        <f t="shared" ref="G38:G71" si="8">(E38&gt;=1)*(C38&gt;=1)</f>
        <v>1</v>
      </c>
      <c r="H38" s="10" t="str">
        <f>Spelerslijst!$B$1</f>
        <v>speler 1</v>
      </c>
      <c r="I38" s="11">
        <v>1</v>
      </c>
      <c r="J38" s="11">
        <v>14</v>
      </c>
      <c r="K38" s="11">
        <v>0</v>
      </c>
      <c r="L38" s="2">
        <f t="shared" ref="L38:L71" si="9">(J38&gt;=1)*(H38&gt;=1)</f>
        <v>1</v>
      </c>
      <c r="N38" s="23" t="str">
        <f>Spelerslijst!B2</f>
        <v>speler 2</v>
      </c>
      <c r="O38" s="24">
        <f t="shared" si="2"/>
        <v>10</v>
      </c>
      <c r="P38" s="24">
        <f t="shared" si="3"/>
        <v>137</v>
      </c>
      <c r="Q38" s="24">
        <f t="shared" si="4"/>
        <v>212</v>
      </c>
      <c r="R38" s="25">
        <f t="shared" si="5"/>
        <v>0.64622641509433965</v>
      </c>
      <c r="S38" s="26">
        <f t="shared" si="6"/>
        <v>31</v>
      </c>
      <c r="T38" s="2">
        <v>4</v>
      </c>
      <c r="U38" s="12">
        <f t="shared" si="7"/>
        <v>3.1</v>
      </c>
      <c r="V38" s="75">
        <f t="shared" ref="V37:V47" si="10">R38/VLOOKUP(N38,$AD$36:$AF$47,3,0)</f>
        <v>0.80778301886792447</v>
      </c>
      <c r="W38" s="72">
        <f>IFERROR(R38/VLOOKUP(N38,Spelerslijst!$B$1:$D$12,3,0),"")</f>
        <v>0.80778301886792447</v>
      </c>
      <c r="X38" s="73">
        <f>IFERROR(R38/VLOOKUP(N38,spelers,3,0),"")</f>
        <v>0.80778301886792447</v>
      </c>
      <c r="AD38" s="77" t="str">
        <f>Spelerslijst!B3</f>
        <v>speler 3</v>
      </c>
      <c r="AE38" s="77">
        <f>Spelerslijst!C3</f>
        <v>18</v>
      </c>
      <c r="AF38" s="77">
        <f>Spelerslijst!D3</f>
        <v>0.9</v>
      </c>
    </row>
    <row r="39" spans="1:32" ht="13.5" customHeight="1" x14ac:dyDescent="0.25">
      <c r="A39" s="33">
        <v>12</v>
      </c>
      <c r="B39" s="38">
        <v>43516</v>
      </c>
      <c r="C39" s="10" t="str">
        <f>Spelerslijst!$B$8</f>
        <v>speler 8</v>
      </c>
      <c r="D39" s="11">
        <v>16</v>
      </c>
      <c r="E39" s="11">
        <v>25</v>
      </c>
      <c r="F39" s="11">
        <v>4</v>
      </c>
      <c r="G39" s="10">
        <f t="shared" si="8"/>
        <v>1</v>
      </c>
      <c r="H39" s="10" t="str">
        <f>Spelerslijst!$B$4</f>
        <v>speler 4</v>
      </c>
      <c r="I39" s="11">
        <v>16</v>
      </c>
      <c r="J39" s="11">
        <v>25</v>
      </c>
      <c r="K39" s="11">
        <v>2</v>
      </c>
      <c r="L39" s="2">
        <f t="shared" si="9"/>
        <v>1</v>
      </c>
      <c r="N39" s="23" t="str">
        <f>Spelerslijst!B6</f>
        <v>speler 6</v>
      </c>
      <c r="O39" s="24">
        <f t="shared" si="2"/>
        <v>10</v>
      </c>
      <c r="P39" s="24">
        <f t="shared" si="3"/>
        <v>129</v>
      </c>
      <c r="Q39" s="24">
        <f t="shared" si="4"/>
        <v>212</v>
      </c>
      <c r="R39" s="25">
        <f t="shared" si="5"/>
        <v>0.60849056603773588</v>
      </c>
      <c r="S39" s="26">
        <f t="shared" si="6"/>
        <v>31</v>
      </c>
      <c r="T39" s="2">
        <v>6</v>
      </c>
      <c r="U39" s="12">
        <f t="shared" si="7"/>
        <v>3.1</v>
      </c>
      <c r="V39" s="75">
        <f t="shared" si="10"/>
        <v>0.81132075471698117</v>
      </c>
      <c r="W39" s="72">
        <f>IFERROR(R39/VLOOKUP(N39,Spelerslijst!$B$1:$D$12,3,0),"")</f>
        <v>0.81132075471698117</v>
      </c>
      <c r="X39" s="73">
        <f>IFERROR(R39/VLOOKUP(N39,spelers,3,0),"")</f>
        <v>0.81132075471698117</v>
      </c>
      <c r="AD39" s="77" t="str">
        <f>Spelerslijst!B4</f>
        <v>speler 4</v>
      </c>
      <c r="AE39" s="77">
        <f>Spelerslijst!C4</f>
        <v>21</v>
      </c>
      <c r="AF39" s="77">
        <f>Spelerslijst!D4</f>
        <v>1.05</v>
      </c>
    </row>
    <row r="40" spans="1:32" ht="13.5" customHeight="1" x14ac:dyDescent="0.25">
      <c r="A40" s="33">
        <v>42</v>
      </c>
      <c r="B40" s="38">
        <v>43516</v>
      </c>
      <c r="C40" s="10" t="str">
        <f>Spelerslijst!$B$1</f>
        <v>speler 1</v>
      </c>
      <c r="D40" s="11">
        <v>12</v>
      </c>
      <c r="E40" s="11">
        <v>19</v>
      </c>
      <c r="F40" s="11">
        <v>2</v>
      </c>
      <c r="G40" s="10">
        <f t="shared" si="8"/>
        <v>1</v>
      </c>
      <c r="H40" s="10" t="str">
        <f>Spelerslijst!$B$6</f>
        <v>speler 6</v>
      </c>
      <c r="I40" s="11">
        <v>15</v>
      </c>
      <c r="J40" s="11">
        <v>19</v>
      </c>
      <c r="K40" s="11">
        <v>4</v>
      </c>
      <c r="L40" s="2">
        <f t="shared" si="9"/>
        <v>1</v>
      </c>
      <c r="N40" s="23" t="str">
        <f>Spelerslijst!B9</f>
        <v>speler 9</v>
      </c>
      <c r="O40" s="24">
        <f t="shared" si="2"/>
        <v>10</v>
      </c>
      <c r="P40" s="24">
        <f t="shared" si="3"/>
        <v>136</v>
      </c>
      <c r="Q40" s="24">
        <f t="shared" si="4"/>
        <v>221</v>
      </c>
      <c r="R40" s="25">
        <f t="shared" si="5"/>
        <v>0.61538461538461542</v>
      </c>
      <c r="S40" s="26">
        <f t="shared" si="6"/>
        <v>29</v>
      </c>
      <c r="T40" s="2">
        <v>5</v>
      </c>
      <c r="U40" s="12">
        <f t="shared" si="7"/>
        <v>2.9</v>
      </c>
      <c r="V40" s="75">
        <f t="shared" si="10"/>
        <v>0.76923076923076927</v>
      </c>
      <c r="W40" s="72">
        <f>IFERROR(R40/VLOOKUP(N40,Spelerslijst!$B$1:$D$12,3,0),"")</f>
        <v>0.76923076923076927</v>
      </c>
      <c r="X40" s="73">
        <f>IFERROR(R40/VLOOKUP(N40,spelers,3,0),"")</f>
        <v>0.76923076923076927</v>
      </c>
      <c r="AD40" s="77" t="str">
        <f>Spelerslijst!B5</f>
        <v>vrij</v>
      </c>
      <c r="AE40" s="77">
        <f>Spelerslijst!C5</f>
        <v>0</v>
      </c>
      <c r="AF40" s="77">
        <f>Spelerslijst!D5</f>
        <v>0</v>
      </c>
    </row>
    <row r="41" spans="1:32" ht="13.5" customHeight="1" x14ac:dyDescent="0.25">
      <c r="A41" s="33">
        <v>49</v>
      </c>
      <c r="B41" s="38">
        <v>43516</v>
      </c>
      <c r="C41" s="10" t="str">
        <f>Spelerslijst!$B$4</f>
        <v>speler 4</v>
      </c>
      <c r="D41" s="11">
        <v>16</v>
      </c>
      <c r="E41" s="11">
        <v>22</v>
      </c>
      <c r="F41" s="11">
        <v>2</v>
      </c>
      <c r="G41" s="10">
        <f t="shared" si="8"/>
        <v>1</v>
      </c>
      <c r="H41" s="10" t="str">
        <f>Spelerslijst!$B$2</f>
        <v>speler 2</v>
      </c>
      <c r="I41" s="11">
        <v>16</v>
      </c>
      <c r="J41" s="11">
        <v>22</v>
      </c>
      <c r="K41" s="11">
        <v>4</v>
      </c>
      <c r="L41" s="2">
        <f t="shared" si="9"/>
        <v>1</v>
      </c>
      <c r="N41" s="23" t="str">
        <f>Spelerslijst!B11</f>
        <v>speler 11</v>
      </c>
      <c r="O41" s="24">
        <f t="shared" si="2"/>
        <v>10</v>
      </c>
      <c r="P41" s="24">
        <f t="shared" si="3"/>
        <v>130</v>
      </c>
      <c r="Q41" s="24">
        <f t="shared" si="4"/>
        <v>204</v>
      </c>
      <c r="R41" s="25">
        <f t="shared" si="5"/>
        <v>0.63725490196078427</v>
      </c>
      <c r="S41" s="26">
        <f t="shared" si="6"/>
        <v>28</v>
      </c>
      <c r="T41" s="2">
        <v>3</v>
      </c>
      <c r="U41" s="12">
        <f t="shared" si="7"/>
        <v>2.8</v>
      </c>
      <c r="V41" s="75">
        <f t="shared" si="10"/>
        <v>0.79656862745098034</v>
      </c>
      <c r="W41" s="72">
        <f>IFERROR(R41/VLOOKUP(N41,Spelerslijst!$B$1:$D$12,3,0),"")</f>
        <v>0.79656862745098034</v>
      </c>
      <c r="X41" s="73">
        <f>IFERROR(R41/VLOOKUP(N41,spelers,3,0),"")</f>
        <v>0.79656862745098034</v>
      </c>
      <c r="AD41" s="77" t="str">
        <f>Spelerslijst!B6</f>
        <v>speler 6</v>
      </c>
      <c r="AE41" s="77">
        <f>Spelerslijst!C6</f>
        <v>15</v>
      </c>
      <c r="AF41" s="77">
        <f>Spelerslijst!D6</f>
        <v>0.75</v>
      </c>
    </row>
    <row r="42" spans="1:32" ht="13.5" customHeight="1" x14ac:dyDescent="0.25">
      <c r="A42" s="33">
        <v>59</v>
      </c>
      <c r="B42" s="38">
        <v>43516</v>
      </c>
      <c r="C42" s="10" t="str">
        <f>Spelerslijst!$B$3</f>
        <v>speler 3</v>
      </c>
      <c r="D42" s="11">
        <v>18</v>
      </c>
      <c r="E42" s="11">
        <v>18</v>
      </c>
      <c r="F42" s="11">
        <v>4</v>
      </c>
      <c r="G42" s="10">
        <f t="shared" si="8"/>
        <v>1</v>
      </c>
      <c r="H42" s="10" t="str">
        <f>Spelerslijst!$B$1</f>
        <v>speler 1</v>
      </c>
      <c r="I42" s="11">
        <v>4</v>
      </c>
      <c r="J42" s="11">
        <v>18</v>
      </c>
      <c r="K42" s="11">
        <v>0</v>
      </c>
      <c r="L42" s="2">
        <f t="shared" si="9"/>
        <v>1</v>
      </c>
      <c r="N42" s="23" t="str">
        <f>Spelerslijst!B12</f>
        <v>speler 12</v>
      </c>
      <c r="O42" s="24">
        <f t="shared" si="2"/>
        <v>10</v>
      </c>
      <c r="P42" s="24">
        <f t="shared" si="3"/>
        <v>166</v>
      </c>
      <c r="Q42" s="24">
        <f t="shared" si="4"/>
        <v>199</v>
      </c>
      <c r="R42" s="25">
        <f t="shared" si="5"/>
        <v>0.83417085427135673</v>
      </c>
      <c r="S42" s="26">
        <f t="shared" si="6"/>
        <v>25</v>
      </c>
      <c r="T42" s="2">
        <v>9</v>
      </c>
      <c r="U42" s="12">
        <f t="shared" si="7"/>
        <v>2.5</v>
      </c>
      <c r="V42" s="75">
        <f t="shared" si="10"/>
        <v>0.79444843263938736</v>
      </c>
      <c r="W42" s="72">
        <f>IFERROR(R42/VLOOKUP(N42,Spelerslijst!$B$1:$D$12,3,0),"")</f>
        <v>0.79444843263938736</v>
      </c>
      <c r="X42" s="73">
        <f>IFERROR(R42/VLOOKUP(N42,spelers,3,0),"")</f>
        <v>0.79444843263938736</v>
      </c>
      <c r="AD42" s="77" t="str">
        <f>Spelerslijst!B7</f>
        <v>speler 7</v>
      </c>
      <c r="AE42" s="77">
        <f>Spelerslijst!C7</f>
        <v>16</v>
      </c>
      <c r="AF42" s="77">
        <f>Spelerslijst!D7</f>
        <v>0.8</v>
      </c>
    </row>
    <row r="43" spans="1:32" ht="13.5" customHeight="1" x14ac:dyDescent="0.25">
      <c r="A43" s="33">
        <v>65</v>
      </c>
      <c r="B43" s="42">
        <v>43516</v>
      </c>
      <c r="C43" s="37" t="str">
        <f>Spelerslijst!$B$11</f>
        <v>speler 11</v>
      </c>
      <c r="D43" s="43">
        <v>15</v>
      </c>
      <c r="E43" s="43">
        <v>21</v>
      </c>
      <c r="F43" s="43">
        <v>3</v>
      </c>
      <c r="G43" s="37">
        <f t="shared" si="8"/>
        <v>1</v>
      </c>
      <c r="H43" s="37" t="str">
        <f>Spelerslijst!$B$3</f>
        <v>speler 3</v>
      </c>
      <c r="I43" s="11">
        <v>18</v>
      </c>
      <c r="J43" s="11">
        <v>21</v>
      </c>
      <c r="K43" s="11">
        <v>4</v>
      </c>
      <c r="L43" s="2">
        <f t="shared" si="9"/>
        <v>1</v>
      </c>
      <c r="N43" s="23" t="str">
        <f>Spelerslijst!B10</f>
        <v>speler 10</v>
      </c>
      <c r="O43" s="24">
        <f t="shared" si="2"/>
        <v>9</v>
      </c>
      <c r="P43" s="24">
        <f t="shared" si="3"/>
        <v>223</v>
      </c>
      <c r="Q43" s="24">
        <f t="shared" si="4"/>
        <v>226</v>
      </c>
      <c r="R43" s="25">
        <f t="shared" si="5"/>
        <v>0.98672566371681414</v>
      </c>
      <c r="S43" s="26">
        <f t="shared" si="6"/>
        <v>23</v>
      </c>
      <c r="T43" s="2">
        <v>7</v>
      </c>
      <c r="U43" s="12">
        <f t="shared" si="7"/>
        <v>2.5555555555555554</v>
      </c>
      <c r="V43" s="75">
        <f t="shared" si="10"/>
        <v>0.61670353982300885</v>
      </c>
      <c r="W43" s="72">
        <f>IFERROR(R43/VLOOKUP(N43,Spelerslijst!$B$1:$D$12,3,0),"")</f>
        <v>0.61670353982300885</v>
      </c>
      <c r="X43" s="73">
        <f>IFERROR(R43/VLOOKUP(N43,spelers,3,0),"")</f>
        <v>0.61670353982300885</v>
      </c>
      <c r="AD43" s="77" t="str">
        <f>Spelerslijst!B8</f>
        <v>speler 8</v>
      </c>
      <c r="AE43" s="77">
        <f>Spelerslijst!C8</f>
        <v>16</v>
      </c>
      <c r="AF43" s="77">
        <f>Spelerslijst!D8</f>
        <v>0.8</v>
      </c>
    </row>
    <row r="44" spans="1:32" ht="13.5" customHeight="1" x14ac:dyDescent="0.25">
      <c r="A44" s="33">
        <v>53</v>
      </c>
      <c r="B44" s="42">
        <v>43523</v>
      </c>
      <c r="C44" s="37" t="str">
        <f>Spelerslijst!$B$10</f>
        <v>speler 10</v>
      </c>
      <c r="D44" s="43">
        <v>32</v>
      </c>
      <c r="E44" s="43">
        <v>25</v>
      </c>
      <c r="F44" s="43">
        <v>4</v>
      </c>
      <c r="G44" s="37">
        <f t="shared" si="8"/>
        <v>1</v>
      </c>
      <c r="H44" s="37" t="str">
        <f>Spelerslijst!$B$6</f>
        <v>speler 6</v>
      </c>
      <c r="I44" s="11">
        <v>6</v>
      </c>
      <c r="J44" s="11">
        <v>25</v>
      </c>
      <c r="K44" s="11">
        <v>1</v>
      </c>
      <c r="L44" s="2">
        <f t="shared" si="9"/>
        <v>1</v>
      </c>
      <c r="N44" s="23" t="str">
        <f>Spelerslijst!B8</f>
        <v>speler 8</v>
      </c>
      <c r="O44" s="24">
        <f t="shared" si="2"/>
        <v>9</v>
      </c>
      <c r="P44" s="24">
        <f t="shared" si="3"/>
        <v>109</v>
      </c>
      <c r="Q44" s="24">
        <f t="shared" si="4"/>
        <v>204</v>
      </c>
      <c r="R44" s="25">
        <f t="shared" si="5"/>
        <v>0.53431372549019607</v>
      </c>
      <c r="S44" s="26">
        <f t="shared" si="6"/>
        <v>23</v>
      </c>
      <c r="T44" s="2">
        <v>8</v>
      </c>
      <c r="U44" s="12">
        <f t="shared" si="7"/>
        <v>2.5555555555555554</v>
      </c>
      <c r="V44" s="75">
        <f t="shared" si="10"/>
        <v>0.66789215686274506</v>
      </c>
      <c r="W44" s="72">
        <f>IFERROR(R44/VLOOKUP(N44,Spelerslijst!$B$1:$D$12,3,0),"")</f>
        <v>0.66789215686274506</v>
      </c>
      <c r="X44" s="73">
        <f>IFERROR(R44/VLOOKUP(N44,spelers,3,0),"")</f>
        <v>0.66789215686274506</v>
      </c>
      <c r="AD44" s="77" t="str">
        <f>Spelerslijst!B9</f>
        <v>speler 9</v>
      </c>
      <c r="AE44" s="77">
        <f>Spelerslijst!C9</f>
        <v>16</v>
      </c>
      <c r="AF44" s="77">
        <f>Spelerslijst!D9</f>
        <v>0.8</v>
      </c>
    </row>
    <row r="45" spans="1:32" ht="13.5" customHeight="1" x14ac:dyDescent="0.25">
      <c r="A45" s="33">
        <v>39</v>
      </c>
      <c r="B45" s="42">
        <v>43523</v>
      </c>
      <c r="C45" s="37" t="str">
        <f>Spelerslijst!$B$9</f>
        <v>speler 9</v>
      </c>
      <c r="D45" s="43">
        <v>16</v>
      </c>
      <c r="E45" s="43">
        <v>25</v>
      </c>
      <c r="F45" s="43">
        <v>4</v>
      </c>
      <c r="G45" s="37">
        <f t="shared" si="8"/>
        <v>1</v>
      </c>
      <c r="H45" s="37" t="str">
        <f>Spelerslijst!$B$12</f>
        <v>speler 12</v>
      </c>
      <c r="I45" s="11">
        <v>13</v>
      </c>
      <c r="J45" s="11">
        <v>25</v>
      </c>
      <c r="K45" s="11">
        <v>1</v>
      </c>
      <c r="L45" s="2">
        <f t="shared" si="9"/>
        <v>1</v>
      </c>
      <c r="N45" s="23" t="str">
        <f>Spelerslijst!B7</f>
        <v>speler 7</v>
      </c>
      <c r="O45" s="24">
        <f t="shared" si="2"/>
        <v>9</v>
      </c>
      <c r="P45" s="24">
        <f t="shared" si="3"/>
        <v>107</v>
      </c>
      <c r="Q45" s="24">
        <f t="shared" si="4"/>
        <v>226</v>
      </c>
      <c r="R45" s="25">
        <f t="shared" si="5"/>
        <v>0.47345132743362833</v>
      </c>
      <c r="S45" s="26">
        <f t="shared" si="6"/>
        <v>19</v>
      </c>
      <c r="T45" s="2">
        <v>10</v>
      </c>
      <c r="U45" s="12">
        <f t="shared" si="7"/>
        <v>2.1111111111111112</v>
      </c>
      <c r="V45" s="75">
        <f t="shared" si="10"/>
        <v>0.5918141592920354</v>
      </c>
      <c r="W45" s="72">
        <f>IFERROR(R45/VLOOKUP(N45,Spelerslijst!$B$1:$D$12,3,0),"")</f>
        <v>0.5918141592920354</v>
      </c>
      <c r="X45" s="73">
        <f>IFERROR(R45/VLOOKUP(N45,spelers,3,0),"")</f>
        <v>0.5918141592920354</v>
      </c>
      <c r="AD45" s="77" t="str">
        <f>Spelerslijst!B10</f>
        <v>speler 10</v>
      </c>
      <c r="AE45" s="77">
        <f>Spelerslijst!C10</f>
        <v>32</v>
      </c>
      <c r="AF45" s="77">
        <f>Spelerslijst!D10</f>
        <v>1.6</v>
      </c>
    </row>
    <row r="46" spans="1:32" ht="13.5" customHeight="1" x14ac:dyDescent="0.25">
      <c r="A46" s="33">
        <v>55</v>
      </c>
      <c r="B46" s="42">
        <v>43523</v>
      </c>
      <c r="C46" s="37" t="str">
        <f>Spelerslijst!$B$2</f>
        <v>speler 2</v>
      </c>
      <c r="D46" s="43">
        <v>16</v>
      </c>
      <c r="E46" s="43">
        <v>19</v>
      </c>
      <c r="F46" s="43">
        <v>4</v>
      </c>
      <c r="G46" s="37">
        <f t="shared" si="8"/>
        <v>1</v>
      </c>
      <c r="H46" s="37" t="str">
        <f>Spelerslijst!$B$3</f>
        <v>speler 3</v>
      </c>
      <c r="I46" s="11">
        <v>18</v>
      </c>
      <c r="J46" s="11">
        <v>19</v>
      </c>
      <c r="K46" s="11">
        <v>4</v>
      </c>
      <c r="L46" s="2">
        <f t="shared" si="9"/>
        <v>1</v>
      </c>
      <c r="N46" s="23" t="str">
        <f>Spelerslijst!B1</f>
        <v>speler 1</v>
      </c>
      <c r="O46" s="24">
        <f t="shared" si="2"/>
        <v>9</v>
      </c>
      <c r="P46" s="24">
        <f t="shared" si="3"/>
        <v>77</v>
      </c>
      <c r="Q46" s="24">
        <f t="shared" si="4"/>
        <v>169</v>
      </c>
      <c r="R46" s="25">
        <f t="shared" si="5"/>
        <v>0.45562130177514792</v>
      </c>
      <c r="S46" s="26">
        <f t="shared" si="6"/>
        <v>14</v>
      </c>
      <c r="T46" s="2">
        <v>11</v>
      </c>
      <c r="U46" s="12">
        <f t="shared" si="7"/>
        <v>1.5555555555555556</v>
      </c>
      <c r="V46" s="75">
        <f t="shared" si="10"/>
        <v>0.60749506903353057</v>
      </c>
      <c r="W46" s="72">
        <f>IFERROR(R46/VLOOKUP(N46,Spelerslijst!$B$1:$D$12,3,0),"")</f>
        <v>0.60749506903353057</v>
      </c>
      <c r="X46" s="73">
        <f>IFERROR(R46/VLOOKUP(N46,spelers,3,0),"")</f>
        <v>0.60749506903353057</v>
      </c>
      <c r="AD46" s="77" t="str">
        <f>Spelerslijst!B11</f>
        <v>speler 11</v>
      </c>
      <c r="AE46" s="77">
        <f>Spelerslijst!C11</f>
        <v>16</v>
      </c>
      <c r="AF46" s="77">
        <f>Spelerslijst!D11</f>
        <v>0.8</v>
      </c>
    </row>
    <row r="47" spans="1:32" ht="13.5" customHeight="1" thickBot="1" x14ac:dyDescent="0.3">
      <c r="A47" s="33">
        <v>60</v>
      </c>
      <c r="B47" s="42">
        <v>43523</v>
      </c>
      <c r="C47" s="37" t="str">
        <f>Spelerslijst!$B$2</f>
        <v>speler 2</v>
      </c>
      <c r="D47" s="43">
        <v>16</v>
      </c>
      <c r="E47" s="43">
        <v>10</v>
      </c>
      <c r="F47" s="43">
        <v>4</v>
      </c>
      <c r="G47" s="37">
        <f t="shared" si="8"/>
        <v>1</v>
      </c>
      <c r="H47" s="37" t="str">
        <f>Spelerslijst!$B$12</f>
        <v>speler 12</v>
      </c>
      <c r="I47" s="11">
        <v>2</v>
      </c>
      <c r="J47" s="11">
        <v>10</v>
      </c>
      <c r="K47" s="11">
        <v>0</v>
      </c>
      <c r="L47" s="2">
        <f t="shared" si="9"/>
        <v>1</v>
      </c>
      <c r="N47" s="27" t="str">
        <f>Spelerslijst!B5</f>
        <v>vrij</v>
      </c>
      <c r="O47" s="28">
        <f t="shared" si="2"/>
        <v>0</v>
      </c>
      <c r="P47" s="28">
        <f t="shared" si="3"/>
        <v>0</v>
      </c>
      <c r="Q47" s="28">
        <f t="shared" si="4"/>
        <v>0</v>
      </c>
      <c r="R47" s="29" t="str">
        <f t="shared" si="5"/>
        <v/>
      </c>
      <c r="S47" s="30">
        <f t="shared" si="6"/>
        <v>0</v>
      </c>
      <c r="T47" s="2">
        <v>12</v>
      </c>
      <c r="U47" s="2"/>
      <c r="V47" s="76" t="e">
        <f t="shared" si="10"/>
        <v>#VALUE!</v>
      </c>
      <c r="W47" s="72" t="str">
        <f>IFERROR(R47/VLOOKUP(N47,Spelerslijst!$B$1:$D$12,3,0),"")</f>
        <v/>
      </c>
      <c r="X47" s="73" t="str">
        <f>IFERROR(R47/VLOOKUP(N47,spelers,3,0),"")</f>
        <v/>
      </c>
      <c r="AD47" s="77" t="str">
        <f>Spelerslijst!B12</f>
        <v>speler 12</v>
      </c>
      <c r="AE47" s="77">
        <f>Spelerslijst!C12</f>
        <v>21</v>
      </c>
      <c r="AF47" s="77">
        <f>Spelerslijst!D12</f>
        <v>1.05</v>
      </c>
    </row>
    <row r="48" spans="1:32" ht="13.5" customHeight="1" x14ac:dyDescent="0.25">
      <c r="A48" s="33">
        <v>61</v>
      </c>
      <c r="B48" s="42">
        <v>43523</v>
      </c>
      <c r="C48" s="37" t="str">
        <f>Spelerslijst!$B$12</f>
        <v>speler 12</v>
      </c>
      <c r="D48" s="43">
        <v>21</v>
      </c>
      <c r="E48" s="43">
        <v>23</v>
      </c>
      <c r="F48" s="43">
        <v>4</v>
      </c>
      <c r="G48" s="37">
        <f t="shared" si="8"/>
        <v>1</v>
      </c>
      <c r="H48" s="37" t="str">
        <f>Spelerslijst!$B$7</f>
        <v>speler 7</v>
      </c>
      <c r="I48" s="11">
        <v>13</v>
      </c>
      <c r="J48" s="11">
        <v>23</v>
      </c>
      <c r="K48" s="11">
        <v>2</v>
      </c>
      <c r="L48" s="2">
        <f t="shared" si="9"/>
        <v>1</v>
      </c>
      <c r="N48" s="24"/>
      <c r="O48" s="24"/>
      <c r="P48" s="24"/>
      <c r="Q48" s="24"/>
      <c r="R48" s="25"/>
      <c r="S48" s="24"/>
      <c r="T48" s="2"/>
      <c r="U48" s="2"/>
    </row>
    <row r="49" spans="1:21" ht="13.5" customHeight="1" x14ac:dyDescent="0.25">
      <c r="A49" s="33">
        <v>47</v>
      </c>
      <c r="B49" s="42">
        <v>43523</v>
      </c>
      <c r="C49" s="37" t="str">
        <f>Spelerslijst!$B$6</f>
        <v>speler 6</v>
      </c>
      <c r="D49" s="43">
        <v>15</v>
      </c>
      <c r="E49" s="43">
        <v>15</v>
      </c>
      <c r="F49" s="43">
        <v>4</v>
      </c>
      <c r="G49" s="37">
        <f t="shared" si="8"/>
        <v>1</v>
      </c>
      <c r="H49" s="37" t="str">
        <f>Spelerslijst!$B$11</f>
        <v>speler 11</v>
      </c>
      <c r="I49" s="11">
        <v>5</v>
      </c>
      <c r="J49" s="11">
        <v>15</v>
      </c>
      <c r="K49" s="11">
        <v>0</v>
      </c>
      <c r="L49" s="2">
        <f t="shared" si="9"/>
        <v>1</v>
      </c>
      <c r="N49" s="2"/>
      <c r="O49" s="2"/>
      <c r="P49" s="2"/>
      <c r="Q49" s="2"/>
      <c r="R49" s="2"/>
      <c r="S49" s="2"/>
      <c r="T49" s="2"/>
      <c r="U49" s="2"/>
    </row>
    <row r="50" spans="1:21" ht="13.5" customHeight="1" x14ac:dyDescent="0.25">
      <c r="A50" s="33">
        <v>33</v>
      </c>
      <c r="B50" s="42">
        <v>43530</v>
      </c>
      <c r="C50" s="37" t="str">
        <f>Spelerslijst!$B$9</f>
        <v>speler 9</v>
      </c>
      <c r="D50" s="43">
        <v>16</v>
      </c>
      <c r="E50" s="43">
        <v>25</v>
      </c>
      <c r="F50" s="43">
        <v>4</v>
      </c>
      <c r="G50" s="37">
        <f t="shared" si="8"/>
        <v>1</v>
      </c>
      <c r="H50" s="37" t="str">
        <f>Spelerslijst!$B$10</f>
        <v>speler 10</v>
      </c>
      <c r="I50" s="11">
        <v>22</v>
      </c>
      <c r="J50" s="11">
        <v>25</v>
      </c>
      <c r="K50" s="11">
        <v>2</v>
      </c>
      <c r="L50" s="2">
        <f t="shared" si="9"/>
        <v>1</v>
      </c>
      <c r="N50" s="2"/>
      <c r="O50" s="2"/>
      <c r="P50" s="2"/>
      <c r="Q50" s="2"/>
      <c r="R50" s="2"/>
      <c r="S50" s="2"/>
      <c r="T50" s="2"/>
      <c r="U50" s="2"/>
    </row>
    <row r="51" spans="1:21" ht="13.5" customHeight="1" x14ac:dyDescent="0.25">
      <c r="A51" s="33">
        <v>58</v>
      </c>
      <c r="B51" s="42">
        <v>43530</v>
      </c>
      <c r="C51" s="37" t="str">
        <f>Spelerslijst!$B$4</f>
        <v>speler 4</v>
      </c>
      <c r="D51" s="43">
        <v>21</v>
      </c>
      <c r="E51" s="43">
        <v>20</v>
      </c>
      <c r="F51" s="43">
        <v>4</v>
      </c>
      <c r="G51" s="37">
        <f t="shared" si="8"/>
        <v>1</v>
      </c>
      <c r="H51" s="37" t="str">
        <f>Spelerslijst!$B$11</f>
        <v>speler 11</v>
      </c>
      <c r="I51" s="11">
        <v>4</v>
      </c>
      <c r="J51" s="11">
        <v>20</v>
      </c>
      <c r="K51" s="11">
        <v>0</v>
      </c>
      <c r="L51" s="2">
        <f t="shared" si="9"/>
        <v>1</v>
      </c>
      <c r="N51" s="2"/>
      <c r="O51" s="24">
        <f>SUM(O36:O50)</f>
        <v>106</v>
      </c>
      <c r="P51" s="24">
        <f>SUM(P36:P50)</f>
        <v>1584</v>
      </c>
      <c r="Q51" s="24">
        <f>SUM(Q36:Q50)</f>
        <v>2270</v>
      </c>
      <c r="R51" s="25">
        <f t="shared" ref="R51" si="11">IF(P51=0,"",P51/Q51)</f>
        <v>0.69779735682819388</v>
      </c>
      <c r="S51" s="24">
        <f>SUM(S36:S47)</f>
        <v>295</v>
      </c>
      <c r="T51" s="2"/>
      <c r="U51" s="2"/>
    </row>
    <row r="52" spans="1:21" ht="13.5" customHeight="1" x14ac:dyDescent="0.25">
      <c r="A52" s="33">
        <v>66</v>
      </c>
      <c r="B52" s="42">
        <v>43530</v>
      </c>
      <c r="C52" s="37" t="str">
        <f>Spelerslijst!$B$1</f>
        <v>speler 1</v>
      </c>
      <c r="D52" s="43">
        <v>9</v>
      </c>
      <c r="E52" s="43">
        <v>15</v>
      </c>
      <c r="F52" s="43">
        <v>1</v>
      </c>
      <c r="G52" s="37">
        <f t="shared" si="8"/>
        <v>1</v>
      </c>
      <c r="H52" s="37" t="str">
        <f>Spelerslijst!$B$2</f>
        <v>speler 2</v>
      </c>
      <c r="I52" s="11">
        <v>16</v>
      </c>
      <c r="J52" s="11">
        <v>15</v>
      </c>
      <c r="K52" s="11">
        <v>4</v>
      </c>
      <c r="L52" s="2">
        <f t="shared" si="9"/>
        <v>1</v>
      </c>
      <c r="N52" t="s">
        <v>34</v>
      </c>
      <c r="O52" s="2"/>
      <c r="P52" s="12">
        <f>P51/O51</f>
        <v>14.943396226415095</v>
      </c>
      <c r="Q52" s="12">
        <f>Q51/O51</f>
        <v>21.415094339622641</v>
      </c>
      <c r="R52" s="12"/>
      <c r="S52" s="12">
        <f>S51/O51</f>
        <v>2.7830188679245285</v>
      </c>
      <c r="T52" s="2"/>
      <c r="U52" s="2"/>
    </row>
    <row r="53" spans="1:21" ht="13.5" customHeight="1" x14ac:dyDescent="0.25">
      <c r="A53" s="33">
        <v>14</v>
      </c>
      <c r="B53" s="42">
        <v>43537</v>
      </c>
      <c r="C53" s="37" t="str">
        <f>Spelerslijst!B12</f>
        <v>speler 12</v>
      </c>
      <c r="D53" s="43">
        <v>17</v>
      </c>
      <c r="E53" s="43">
        <v>26</v>
      </c>
      <c r="F53" s="43">
        <v>2</v>
      </c>
      <c r="G53" s="37">
        <f t="shared" si="8"/>
        <v>1</v>
      </c>
      <c r="H53" s="37" t="str">
        <f>Spelerslijst!$B$6</f>
        <v>speler 6</v>
      </c>
      <c r="I53" s="11">
        <v>15</v>
      </c>
      <c r="J53" s="11">
        <v>26</v>
      </c>
      <c r="K53" s="11">
        <v>4</v>
      </c>
      <c r="L53" s="2">
        <f t="shared" si="9"/>
        <v>1</v>
      </c>
      <c r="N53" s="2"/>
      <c r="O53" s="2"/>
      <c r="P53" s="2"/>
      <c r="Q53" s="2"/>
      <c r="R53" s="2"/>
      <c r="S53" s="2"/>
      <c r="T53" s="2"/>
      <c r="U53" s="2"/>
    </row>
    <row r="54" spans="1:21" ht="13.5" customHeight="1" x14ac:dyDescent="0.25">
      <c r="A54" s="33">
        <v>23</v>
      </c>
      <c r="B54" s="42">
        <v>43537</v>
      </c>
      <c r="C54" s="37" t="str">
        <f>Spelerslijst!$B$8</f>
        <v>speler 8</v>
      </c>
      <c r="D54" s="43">
        <v>16</v>
      </c>
      <c r="E54" s="43">
        <v>19</v>
      </c>
      <c r="F54" s="43">
        <v>4</v>
      </c>
      <c r="G54" s="37">
        <f t="shared" si="8"/>
        <v>1</v>
      </c>
      <c r="H54" s="37" t="str">
        <f>Spelerslijst!$B$2</f>
        <v>speler 2</v>
      </c>
      <c r="I54" s="11">
        <v>10</v>
      </c>
      <c r="J54" s="11">
        <v>19</v>
      </c>
      <c r="K54" s="11">
        <v>1</v>
      </c>
      <c r="L54" s="2">
        <f t="shared" si="9"/>
        <v>1</v>
      </c>
      <c r="N54" s="31" t="s">
        <v>25</v>
      </c>
      <c r="O54" s="3">
        <f>(11*10)/2</f>
        <v>55</v>
      </c>
      <c r="P54" s="2"/>
      <c r="Q54" s="2"/>
      <c r="R54" s="2"/>
      <c r="S54" s="2"/>
      <c r="T54" s="2"/>
      <c r="U54" s="2"/>
    </row>
    <row r="55" spans="1:21" ht="13.5" customHeight="1" x14ac:dyDescent="0.25">
      <c r="A55" s="33">
        <v>35</v>
      </c>
      <c r="B55" s="42">
        <v>43537</v>
      </c>
      <c r="C55" s="37" t="str">
        <f>Spelerslijst!$B$7</f>
        <v>speler 7</v>
      </c>
      <c r="D55" s="43">
        <v>16</v>
      </c>
      <c r="E55" s="43">
        <v>26</v>
      </c>
      <c r="F55" s="43">
        <v>4</v>
      </c>
      <c r="G55" s="37">
        <f t="shared" si="8"/>
        <v>1</v>
      </c>
      <c r="H55" s="37" t="str">
        <f>Spelerslijst!$B$1</f>
        <v>speler 1</v>
      </c>
      <c r="I55" s="11">
        <v>15</v>
      </c>
      <c r="J55" s="11">
        <v>26</v>
      </c>
      <c r="K55" s="11">
        <v>4</v>
      </c>
      <c r="L55" s="2">
        <f t="shared" si="9"/>
        <v>1</v>
      </c>
      <c r="N55" s="31" t="s">
        <v>26</v>
      </c>
      <c r="O55" s="32">
        <f>(D73*2)/2</f>
        <v>53</v>
      </c>
      <c r="P55" s="2"/>
      <c r="Q55" s="2"/>
      <c r="R55" s="2"/>
      <c r="S55" s="2"/>
      <c r="T55" s="2"/>
    </row>
    <row r="56" spans="1:21" ht="13.5" customHeight="1" x14ac:dyDescent="0.25">
      <c r="A56" s="33">
        <v>38</v>
      </c>
      <c r="B56" s="42">
        <v>43537</v>
      </c>
      <c r="C56" s="37" t="str">
        <f>Spelerslijst!$B$12</f>
        <v>speler 12</v>
      </c>
      <c r="D56" s="43">
        <v>18</v>
      </c>
      <c r="E56" s="43">
        <v>11</v>
      </c>
      <c r="F56" s="43">
        <v>2</v>
      </c>
      <c r="G56" s="37">
        <f t="shared" si="8"/>
        <v>1</v>
      </c>
      <c r="H56" s="37" t="str">
        <f>Spelerslijst!$B$4</f>
        <v>speler 4</v>
      </c>
      <c r="I56" s="11">
        <v>21</v>
      </c>
      <c r="J56" s="11">
        <v>11</v>
      </c>
      <c r="K56" s="11">
        <v>4</v>
      </c>
      <c r="L56" s="2">
        <f t="shared" si="9"/>
        <v>1</v>
      </c>
      <c r="N56" s="31" t="s">
        <v>27</v>
      </c>
      <c r="O56" s="36">
        <f>O54-O55</f>
        <v>2</v>
      </c>
      <c r="P56" s="2"/>
      <c r="Q56" s="2"/>
      <c r="R56" s="2"/>
      <c r="S56" s="2"/>
      <c r="T56" s="2"/>
      <c r="U56" s="2"/>
    </row>
    <row r="57" spans="1:21" ht="13.5" customHeight="1" x14ac:dyDescent="0.25">
      <c r="A57" s="33">
        <v>50</v>
      </c>
      <c r="B57" s="42">
        <v>43537</v>
      </c>
      <c r="C57" s="37" t="str">
        <f>Spelerslijst!$B$12</f>
        <v>speler 12</v>
      </c>
      <c r="D57" s="43">
        <v>15</v>
      </c>
      <c r="E57" s="43">
        <v>16</v>
      </c>
      <c r="F57" s="43">
        <v>2</v>
      </c>
      <c r="G57" s="37">
        <f t="shared" si="8"/>
        <v>1</v>
      </c>
      <c r="H57" s="37" t="str">
        <f>Spelerslijst!$B$3</f>
        <v>speler 3</v>
      </c>
      <c r="I57" s="11">
        <v>18</v>
      </c>
      <c r="J57" s="11">
        <v>16</v>
      </c>
      <c r="K57" s="11">
        <v>4</v>
      </c>
      <c r="L57" s="2">
        <f t="shared" si="9"/>
        <v>1</v>
      </c>
      <c r="N57" s="2"/>
      <c r="O57" s="2"/>
      <c r="P57" s="2"/>
      <c r="Q57" s="2"/>
      <c r="R57" s="2"/>
      <c r="S57" s="2"/>
      <c r="U57" s="2"/>
    </row>
    <row r="58" spans="1:21" ht="13.5" customHeight="1" x14ac:dyDescent="0.25">
      <c r="A58" s="33">
        <v>27</v>
      </c>
      <c r="B58" s="42">
        <v>43551</v>
      </c>
      <c r="C58" s="37" t="str">
        <f>Spelerslijst!$B$10</f>
        <v>speler 10</v>
      </c>
      <c r="D58" s="43">
        <v>16</v>
      </c>
      <c r="E58" s="43">
        <v>23</v>
      </c>
      <c r="F58" s="43">
        <v>1</v>
      </c>
      <c r="G58" s="37">
        <f t="shared" si="8"/>
        <v>1</v>
      </c>
      <c r="H58" s="37" t="str">
        <f>Spelerslijst!$B$12</f>
        <v>speler 12</v>
      </c>
      <c r="I58" s="11">
        <v>21</v>
      </c>
      <c r="J58" s="11">
        <v>23</v>
      </c>
      <c r="K58" s="11">
        <v>4</v>
      </c>
      <c r="L58" s="2">
        <f t="shared" si="9"/>
        <v>1</v>
      </c>
      <c r="N58" s="2"/>
      <c r="O58" s="2"/>
      <c r="P58" s="2"/>
      <c r="Q58" s="2"/>
      <c r="R58" s="2"/>
      <c r="S58" s="2"/>
      <c r="T58" s="2"/>
      <c r="U58" s="2"/>
    </row>
    <row r="59" spans="1:21" ht="13.5" customHeight="1" x14ac:dyDescent="0.25">
      <c r="A59" s="33">
        <v>29</v>
      </c>
      <c r="B59" s="42"/>
      <c r="C59" s="37" t="str">
        <f>Spelerslijst!$B$1</f>
        <v>speler 1</v>
      </c>
      <c r="D59" s="43"/>
      <c r="E59" s="43"/>
      <c r="F59" s="43"/>
      <c r="G59" s="37">
        <f t="shared" si="8"/>
        <v>0</v>
      </c>
      <c r="H59" s="37" t="str">
        <f>Spelerslijst!$B$8</f>
        <v>speler 8</v>
      </c>
      <c r="I59" s="11"/>
      <c r="J59" s="11"/>
      <c r="K59" s="11"/>
      <c r="L59" s="2">
        <f t="shared" si="9"/>
        <v>0</v>
      </c>
      <c r="N59" s="2"/>
      <c r="O59" s="2"/>
      <c r="P59" s="2"/>
      <c r="Q59" s="2"/>
      <c r="R59" s="2"/>
      <c r="S59" s="41"/>
      <c r="T59" s="2"/>
      <c r="U59" s="2"/>
    </row>
    <row r="60" spans="1:21" ht="13.5" customHeight="1" x14ac:dyDescent="0.25">
      <c r="A60" s="33">
        <v>46</v>
      </c>
      <c r="B60" s="42"/>
      <c r="C60" s="37" t="str">
        <f>Spelerslijst!$B$7</f>
        <v>speler 7</v>
      </c>
      <c r="D60" s="43"/>
      <c r="E60" s="43"/>
      <c r="F60" s="43"/>
      <c r="G60" s="37">
        <f t="shared" si="8"/>
        <v>0</v>
      </c>
      <c r="H60" s="37" t="str">
        <f>Spelerslijst!$B$10</f>
        <v>speler 10</v>
      </c>
      <c r="I60" s="11"/>
      <c r="J60" s="11"/>
      <c r="K60" s="11"/>
      <c r="L60" s="2">
        <f t="shared" si="9"/>
        <v>0</v>
      </c>
      <c r="N60" s="2"/>
      <c r="O60" s="2"/>
      <c r="P60" s="2"/>
      <c r="Q60" s="2"/>
      <c r="R60" s="2"/>
      <c r="S60" s="2"/>
      <c r="T60" s="2"/>
      <c r="U60" s="2"/>
    </row>
    <row r="61" spans="1:21" ht="13.5" customHeight="1" x14ac:dyDescent="0.25">
      <c r="A61" s="33">
        <v>26</v>
      </c>
      <c r="B61" s="40" t="s">
        <v>31</v>
      </c>
      <c r="C61" s="10" t="str">
        <f>Spelerslijst!$B$12</f>
        <v>speler 12</v>
      </c>
      <c r="D61" s="11"/>
      <c r="E61" s="11"/>
      <c r="F61" s="11"/>
      <c r="G61" s="10">
        <f t="shared" si="8"/>
        <v>0</v>
      </c>
      <c r="H61" s="10" t="str">
        <f>Spelerslijst!$B$5</f>
        <v>vrij</v>
      </c>
      <c r="I61" s="11"/>
      <c r="J61" s="11"/>
      <c r="K61" s="11"/>
      <c r="L61" s="2">
        <f t="shared" si="9"/>
        <v>0</v>
      </c>
      <c r="N61" s="2"/>
      <c r="O61" s="2"/>
      <c r="P61" s="2"/>
      <c r="Q61" s="2"/>
      <c r="R61" s="2"/>
      <c r="S61" s="2"/>
      <c r="T61" s="2"/>
      <c r="U61" s="2"/>
    </row>
    <row r="62" spans="1:21" ht="13.5" customHeight="1" x14ac:dyDescent="0.25">
      <c r="A62" s="33">
        <v>32</v>
      </c>
      <c r="B62" s="40" t="s">
        <v>31</v>
      </c>
      <c r="C62" s="10" t="str">
        <f>Spelerslijst!$B$4</f>
        <v>speler 4</v>
      </c>
      <c r="D62" s="11"/>
      <c r="E62" s="11"/>
      <c r="F62" s="11"/>
      <c r="G62" s="10">
        <f t="shared" si="8"/>
        <v>0</v>
      </c>
      <c r="H62" s="10" t="str">
        <f>Spelerslijst!$B$5</f>
        <v>vrij</v>
      </c>
      <c r="I62" s="11"/>
      <c r="J62" s="11"/>
      <c r="K62" s="11"/>
      <c r="L62" s="2">
        <f t="shared" si="9"/>
        <v>0</v>
      </c>
      <c r="N62" s="2"/>
      <c r="O62" s="2"/>
      <c r="P62" s="2"/>
      <c r="Q62" s="2"/>
      <c r="R62" s="2"/>
      <c r="S62" s="2"/>
      <c r="T62" s="2"/>
      <c r="U62" s="2"/>
    </row>
    <row r="63" spans="1:21" ht="13.5" customHeight="1" x14ac:dyDescent="0.25">
      <c r="A63" s="33">
        <v>8</v>
      </c>
      <c r="B63" s="40" t="s">
        <v>31</v>
      </c>
      <c r="C63" s="10" t="str">
        <f>Spelerslijst!$B$5</f>
        <v>vrij</v>
      </c>
      <c r="D63" s="11"/>
      <c r="E63" s="11"/>
      <c r="F63" s="11"/>
      <c r="G63" s="10">
        <f t="shared" si="8"/>
        <v>0</v>
      </c>
      <c r="H63" s="10" t="str">
        <f>Spelerslijst!$B$8</f>
        <v>speler 8</v>
      </c>
      <c r="I63" s="11"/>
      <c r="J63" s="11"/>
      <c r="K63" s="11"/>
      <c r="L63" s="2">
        <f t="shared" si="9"/>
        <v>0</v>
      </c>
      <c r="N63" s="2"/>
      <c r="O63" s="2"/>
      <c r="P63" s="2"/>
      <c r="Q63" s="2"/>
      <c r="R63" s="2"/>
      <c r="S63" s="2"/>
      <c r="T63" s="2"/>
      <c r="U63" s="2"/>
    </row>
    <row r="64" spans="1:21" ht="13.5" customHeight="1" x14ac:dyDescent="0.25">
      <c r="A64" s="33">
        <v>20</v>
      </c>
      <c r="B64" s="40" t="s">
        <v>31</v>
      </c>
      <c r="C64" s="10" t="str">
        <f>Spelerslijst!$B$5</f>
        <v>vrij</v>
      </c>
      <c r="D64" s="11"/>
      <c r="E64" s="11"/>
      <c r="F64" s="11"/>
      <c r="G64" s="10">
        <f t="shared" si="8"/>
        <v>0</v>
      </c>
      <c r="H64" s="10" t="str">
        <f>Spelerslijst!$B$6</f>
        <v>speler 6</v>
      </c>
      <c r="I64" s="11"/>
      <c r="J64" s="11"/>
      <c r="K64" s="11"/>
      <c r="L64" s="2">
        <f t="shared" si="9"/>
        <v>0</v>
      </c>
      <c r="N64" s="2"/>
      <c r="O64" s="2"/>
      <c r="P64" s="2"/>
      <c r="Q64" s="2"/>
      <c r="R64" s="2"/>
      <c r="S64" s="2"/>
      <c r="T64" s="2"/>
      <c r="U64" s="2"/>
    </row>
    <row r="65" spans="1:20" ht="13.5" customHeight="1" x14ac:dyDescent="0.25">
      <c r="A65" s="33">
        <v>37</v>
      </c>
      <c r="B65" s="40" t="s">
        <v>31</v>
      </c>
      <c r="C65" s="10" t="str">
        <f>Spelerslijst!$B$5</f>
        <v>vrij</v>
      </c>
      <c r="D65" s="11"/>
      <c r="E65" s="11"/>
      <c r="F65" s="11"/>
      <c r="G65" s="10">
        <f t="shared" si="8"/>
        <v>0</v>
      </c>
      <c r="H65" s="10" t="str">
        <f>Spelerslijst!$B$3</f>
        <v>speler 3</v>
      </c>
      <c r="I65" s="11"/>
      <c r="J65" s="11"/>
      <c r="K65" s="11"/>
      <c r="L65" s="2">
        <f t="shared" si="9"/>
        <v>0</v>
      </c>
      <c r="N65" s="2"/>
      <c r="O65" s="2"/>
      <c r="P65" s="2"/>
      <c r="Q65" s="2"/>
      <c r="R65" s="2"/>
      <c r="S65" s="2"/>
      <c r="T65" s="2"/>
    </row>
    <row r="66" spans="1:20" ht="13.5" customHeight="1" x14ac:dyDescent="0.25">
      <c r="A66" s="33">
        <v>43</v>
      </c>
      <c r="B66" s="40" t="s">
        <v>31</v>
      </c>
      <c r="C66" s="10" t="str">
        <f>Spelerslijst!$B$2</f>
        <v>speler 2</v>
      </c>
      <c r="D66" s="11"/>
      <c r="E66" s="11"/>
      <c r="F66" s="11"/>
      <c r="G66" s="10">
        <f t="shared" si="8"/>
        <v>0</v>
      </c>
      <c r="H66" s="10" t="str">
        <f>Spelerslijst!$B$5</f>
        <v>vrij</v>
      </c>
      <c r="I66" s="11"/>
      <c r="J66" s="11"/>
      <c r="K66" s="11"/>
      <c r="L66" s="2">
        <f t="shared" si="9"/>
        <v>0</v>
      </c>
      <c r="N66" s="2"/>
      <c r="O66" s="2"/>
      <c r="P66" s="2"/>
      <c r="Q66" s="2"/>
      <c r="R66" s="2"/>
      <c r="S66" s="2"/>
      <c r="T66" s="2"/>
    </row>
    <row r="67" spans="1:20" ht="13.5" customHeight="1" x14ac:dyDescent="0.25">
      <c r="A67" s="33">
        <v>48</v>
      </c>
      <c r="B67" s="40" t="s">
        <v>31</v>
      </c>
      <c r="C67" s="10" t="str">
        <f>Spelerslijst!$B$5</f>
        <v>vrij</v>
      </c>
      <c r="D67" s="11"/>
      <c r="E67" s="11"/>
      <c r="F67" s="11"/>
      <c r="G67" s="10">
        <f t="shared" si="8"/>
        <v>0</v>
      </c>
      <c r="H67" s="10" t="str">
        <f>Spelerslijst!$B$1</f>
        <v>speler 1</v>
      </c>
      <c r="I67" s="11"/>
      <c r="J67" s="11"/>
      <c r="K67" s="11"/>
      <c r="L67" s="2">
        <f t="shared" si="9"/>
        <v>0</v>
      </c>
      <c r="N67" s="2"/>
      <c r="O67" s="2"/>
      <c r="P67" s="2"/>
      <c r="Q67" s="2"/>
      <c r="R67" s="2"/>
      <c r="S67" s="2"/>
    </row>
    <row r="68" spans="1:20" ht="13.5" customHeight="1" x14ac:dyDescent="0.25">
      <c r="A68" s="33">
        <v>54</v>
      </c>
      <c r="B68" s="40" t="s">
        <v>31</v>
      </c>
      <c r="C68" s="10" t="str">
        <f>Spelerslijst!$B$11</f>
        <v>speler 11</v>
      </c>
      <c r="D68" s="11"/>
      <c r="E68" s="11"/>
      <c r="F68" s="11"/>
      <c r="G68" s="10">
        <f t="shared" si="8"/>
        <v>0</v>
      </c>
      <c r="H68" s="10" t="str">
        <f>Spelerslijst!$B$5</f>
        <v>vrij</v>
      </c>
      <c r="I68" s="11"/>
      <c r="J68" s="11"/>
      <c r="K68" s="11"/>
      <c r="L68" s="2">
        <f t="shared" si="9"/>
        <v>0</v>
      </c>
      <c r="N68" s="2"/>
      <c r="O68" s="2"/>
      <c r="P68" s="2"/>
      <c r="Q68" s="2"/>
      <c r="R68" s="2"/>
      <c r="S68" s="2"/>
    </row>
    <row r="69" spans="1:20" ht="13.5" customHeight="1" x14ac:dyDescent="0.25">
      <c r="A69" s="33">
        <v>57</v>
      </c>
      <c r="B69" s="40" t="s">
        <v>31</v>
      </c>
      <c r="C69" s="10" t="str">
        <f>Spelerslijst!$B$5</f>
        <v>vrij</v>
      </c>
      <c r="D69" s="11"/>
      <c r="E69" s="11"/>
      <c r="F69" s="11"/>
      <c r="G69" s="10">
        <f t="shared" si="8"/>
        <v>0</v>
      </c>
      <c r="H69" s="10" t="str">
        <f>Spelerslijst!$B$10</f>
        <v>speler 10</v>
      </c>
      <c r="I69" s="11"/>
      <c r="J69" s="11"/>
      <c r="K69" s="11"/>
      <c r="L69" s="2">
        <f t="shared" si="9"/>
        <v>0</v>
      </c>
      <c r="N69" s="2"/>
      <c r="O69" s="2"/>
      <c r="P69" s="2"/>
      <c r="Q69" s="2"/>
      <c r="R69" s="2"/>
      <c r="S69" s="2"/>
    </row>
    <row r="70" spans="1:20" ht="13.5" customHeight="1" x14ac:dyDescent="0.25">
      <c r="A70" s="33">
        <v>63</v>
      </c>
      <c r="B70" s="40" t="s">
        <v>31</v>
      </c>
      <c r="C70" s="10" t="str">
        <f>Spelerslijst!$B$9</f>
        <v>speler 9</v>
      </c>
      <c r="D70" s="11"/>
      <c r="E70" s="11"/>
      <c r="F70" s="11"/>
      <c r="G70" s="10">
        <f t="shared" si="8"/>
        <v>0</v>
      </c>
      <c r="H70" s="10" t="str">
        <f>Spelerslijst!$B$5</f>
        <v>vrij</v>
      </c>
      <c r="I70" s="11"/>
      <c r="J70" s="11"/>
      <c r="K70" s="11"/>
      <c r="L70" s="2">
        <f t="shared" si="9"/>
        <v>0</v>
      </c>
      <c r="N70" s="2"/>
      <c r="O70" s="2"/>
      <c r="P70" s="2"/>
      <c r="Q70" s="2"/>
      <c r="R70" s="2"/>
      <c r="S70" s="2"/>
    </row>
    <row r="71" spans="1:20" ht="13.5" customHeight="1" x14ac:dyDescent="0.25">
      <c r="A71" s="33">
        <v>13</v>
      </c>
      <c r="B71" s="40" t="s">
        <v>31</v>
      </c>
      <c r="C71" s="10" t="str">
        <f>Spelerslijst!$B$7</f>
        <v>speler 7</v>
      </c>
      <c r="D71" s="11"/>
      <c r="E71" s="11"/>
      <c r="F71" s="11"/>
      <c r="G71" s="10">
        <f t="shared" si="8"/>
        <v>0</v>
      </c>
      <c r="H71" s="10" t="str">
        <f>Spelerslijst!$B$5</f>
        <v>vrij</v>
      </c>
      <c r="I71" s="11"/>
      <c r="J71" s="11"/>
      <c r="K71" s="11"/>
      <c r="L71" s="2">
        <f t="shared" si="9"/>
        <v>0</v>
      </c>
      <c r="N71" s="2"/>
      <c r="O71" s="2"/>
      <c r="P71" s="2"/>
      <c r="Q71" s="2"/>
      <c r="R71" s="2"/>
      <c r="S71" s="2"/>
    </row>
    <row r="72" spans="1:20" ht="13.5" customHeight="1" x14ac:dyDescent="0.25">
      <c r="N72" s="2"/>
      <c r="O72" s="2"/>
      <c r="P72" s="2"/>
      <c r="Q72" s="2"/>
      <c r="R72" s="2"/>
      <c r="S72" s="2"/>
    </row>
    <row r="73" spans="1:20" x14ac:dyDescent="0.25">
      <c r="D73" s="3">
        <f>COUNTA(D$6:D$72)</f>
        <v>53</v>
      </c>
      <c r="F73" s="2">
        <f>SUM(F6:F71)</f>
        <v>161</v>
      </c>
      <c r="K73" s="2">
        <f>SUM(K6:K71)</f>
        <v>134</v>
      </c>
      <c r="N73" s="2"/>
      <c r="O73" s="2"/>
      <c r="P73" s="2"/>
      <c r="Q73" s="2"/>
      <c r="R73" s="2"/>
      <c r="S73" s="2"/>
    </row>
    <row r="74" spans="1:20" x14ac:dyDescent="0.25">
      <c r="D74" s="3"/>
      <c r="N74" s="2"/>
      <c r="O74" s="2"/>
      <c r="P74" s="2"/>
      <c r="Q74" s="2"/>
      <c r="R74" s="2"/>
      <c r="S74" s="2"/>
    </row>
    <row r="75" spans="1:20" x14ac:dyDescent="0.25">
      <c r="C75" s="2" t="str">
        <f>Spelerslijst!B1</f>
        <v>speler 1</v>
      </c>
      <c r="D75" s="3">
        <f>COUNTIF(C$6:H$60,C75)</f>
        <v>10</v>
      </c>
      <c r="I75" s="2">
        <f>COUNTIF(C$6:C$71,C75)</f>
        <v>6</v>
      </c>
      <c r="J75" s="2">
        <f>COUNTIF(H$6:H$71,C75)</f>
        <v>5</v>
      </c>
      <c r="N75" s="2"/>
      <c r="O75" s="2"/>
      <c r="P75" s="2"/>
      <c r="Q75" s="2"/>
      <c r="R75" s="2"/>
      <c r="S75" s="2"/>
    </row>
    <row r="76" spans="1:20" x14ac:dyDescent="0.25">
      <c r="C76" s="2" t="str">
        <f>Spelerslijst!B2</f>
        <v>speler 2</v>
      </c>
      <c r="D76" s="3">
        <f t="shared" ref="D76:D86" si="12">COUNTIF(C$6:H$60,C76)</f>
        <v>10</v>
      </c>
      <c r="I76" s="2">
        <f t="shared" ref="I76:I86" si="13">COUNTIF(C$6:C$71,C76)</f>
        <v>6</v>
      </c>
      <c r="J76" s="2">
        <f t="shared" ref="J76:J86" si="14">COUNTIF(H$6:H$71,C76)</f>
        <v>5</v>
      </c>
      <c r="N76" s="2"/>
      <c r="O76" s="2"/>
      <c r="P76" s="2"/>
      <c r="Q76" s="2"/>
      <c r="R76" s="2"/>
      <c r="S76" s="2"/>
    </row>
    <row r="77" spans="1:20" x14ac:dyDescent="0.25">
      <c r="C77" s="2" t="str">
        <f>Spelerslijst!B3</f>
        <v>speler 3</v>
      </c>
      <c r="D77" s="3">
        <f t="shared" si="12"/>
        <v>10</v>
      </c>
      <c r="I77" s="2">
        <f t="shared" si="13"/>
        <v>5</v>
      </c>
      <c r="J77" s="2">
        <f t="shared" si="14"/>
        <v>6</v>
      </c>
      <c r="N77" s="2"/>
      <c r="O77" s="2"/>
      <c r="P77" s="2"/>
      <c r="Q77" s="2"/>
      <c r="R77" s="2"/>
      <c r="S77" s="2"/>
    </row>
    <row r="78" spans="1:20" x14ac:dyDescent="0.25">
      <c r="C78" s="2" t="str">
        <f>Spelerslijst!B4</f>
        <v>speler 4</v>
      </c>
      <c r="D78" s="3">
        <f t="shared" si="12"/>
        <v>10</v>
      </c>
      <c r="I78" s="2">
        <f t="shared" si="13"/>
        <v>5</v>
      </c>
      <c r="J78" s="2">
        <f t="shared" si="14"/>
        <v>6</v>
      </c>
      <c r="N78" s="2"/>
      <c r="O78" s="2"/>
      <c r="P78" s="2"/>
      <c r="Q78" s="2"/>
      <c r="R78" s="2"/>
      <c r="S78" s="2"/>
    </row>
    <row r="79" spans="1:20" x14ac:dyDescent="0.25">
      <c r="C79" s="2" t="str">
        <f>Spelerslijst!B5</f>
        <v>vrij</v>
      </c>
      <c r="D79" s="3">
        <f t="shared" si="12"/>
        <v>0</v>
      </c>
      <c r="I79" s="2">
        <f t="shared" si="13"/>
        <v>5</v>
      </c>
      <c r="J79" s="2">
        <f t="shared" si="14"/>
        <v>6</v>
      </c>
      <c r="N79" s="2"/>
      <c r="O79" s="2"/>
      <c r="P79" s="2"/>
      <c r="Q79" s="2"/>
      <c r="R79" s="2"/>
      <c r="S79" s="2"/>
    </row>
    <row r="80" spans="1:20" x14ac:dyDescent="0.25">
      <c r="C80" s="2" t="str">
        <f>Spelerslijst!B6</f>
        <v>speler 6</v>
      </c>
      <c r="D80" s="3">
        <f t="shared" si="12"/>
        <v>10</v>
      </c>
      <c r="I80" s="2">
        <f t="shared" si="13"/>
        <v>5</v>
      </c>
      <c r="J80" s="2">
        <f t="shared" si="14"/>
        <v>6</v>
      </c>
      <c r="N80" s="2"/>
      <c r="O80" s="2"/>
      <c r="P80" s="2"/>
      <c r="Q80" s="2"/>
      <c r="R80" s="2"/>
      <c r="S80" s="2"/>
    </row>
    <row r="81" spans="3:19" x14ac:dyDescent="0.25">
      <c r="C81" s="2" t="str">
        <f>Spelerslijst!B7</f>
        <v>speler 7</v>
      </c>
      <c r="D81" s="3">
        <f t="shared" si="12"/>
        <v>10</v>
      </c>
      <c r="I81" s="2">
        <f t="shared" si="13"/>
        <v>5</v>
      </c>
      <c r="J81" s="2">
        <f t="shared" si="14"/>
        <v>6</v>
      </c>
      <c r="M81" s="2"/>
      <c r="N81" s="2"/>
      <c r="O81" s="2"/>
      <c r="P81" s="2"/>
      <c r="Q81" s="2"/>
      <c r="R81" s="2"/>
      <c r="S81" s="2"/>
    </row>
    <row r="82" spans="3:19" x14ac:dyDescent="0.25">
      <c r="C82" s="2" t="str">
        <f>Spelerslijst!B8</f>
        <v>speler 8</v>
      </c>
      <c r="D82" s="3">
        <f t="shared" si="12"/>
        <v>10</v>
      </c>
      <c r="I82" s="2">
        <f t="shared" si="13"/>
        <v>6</v>
      </c>
      <c r="J82" s="2">
        <f t="shared" si="14"/>
        <v>5</v>
      </c>
      <c r="M82" s="2"/>
      <c r="N82" s="2"/>
      <c r="O82" s="2"/>
      <c r="P82" s="2"/>
      <c r="Q82" s="2"/>
      <c r="R82" s="2"/>
      <c r="S82" s="2"/>
    </row>
    <row r="83" spans="3:19" x14ac:dyDescent="0.25">
      <c r="C83" s="2" t="str">
        <f>Spelerslijst!B9</f>
        <v>speler 9</v>
      </c>
      <c r="D83" s="3">
        <f t="shared" si="12"/>
        <v>10</v>
      </c>
      <c r="I83" s="2">
        <f t="shared" si="13"/>
        <v>6</v>
      </c>
      <c r="J83" s="2">
        <f t="shared" si="14"/>
        <v>5</v>
      </c>
      <c r="M83" s="2"/>
      <c r="N83" s="2"/>
      <c r="O83" s="2"/>
      <c r="P83" s="2"/>
      <c r="Q83" s="2"/>
      <c r="R83" s="2"/>
      <c r="S83" s="2"/>
    </row>
    <row r="84" spans="3:19" x14ac:dyDescent="0.25">
      <c r="C84" s="2" t="str">
        <f>Spelerslijst!B10</f>
        <v>speler 10</v>
      </c>
      <c r="D84" s="3">
        <f t="shared" si="12"/>
        <v>10</v>
      </c>
      <c r="I84" s="2">
        <f t="shared" si="13"/>
        <v>6</v>
      </c>
      <c r="J84" s="2">
        <f t="shared" si="14"/>
        <v>5</v>
      </c>
      <c r="N84" s="2"/>
      <c r="O84" s="2"/>
      <c r="P84" s="2"/>
      <c r="Q84" s="2"/>
      <c r="R84" s="2"/>
      <c r="S84" s="2"/>
    </row>
    <row r="85" spans="3:19" x14ac:dyDescent="0.25">
      <c r="C85" s="2" t="str">
        <f>Spelerslijst!B11</f>
        <v>speler 11</v>
      </c>
      <c r="D85" s="3">
        <f t="shared" si="12"/>
        <v>10</v>
      </c>
      <c r="I85" s="2">
        <f t="shared" si="13"/>
        <v>6</v>
      </c>
      <c r="J85" s="2">
        <f t="shared" si="14"/>
        <v>5</v>
      </c>
      <c r="N85" s="2"/>
      <c r="O85" s="2"/>
      <c r="P85" s="2"/>
      <c r="Q85" s="2"/>
      <c r="R85" s="2"/>
      <c r="S85" s="2"/>
    </row>
    <row r="86" spans="3:19" x14ac:dyDescent="0.25">
      <c r="C86" s="2" t="str">
        <f>Spelerslijst!B12</f>
        <v>speler 12</v>
      </c>
      <c r="D86" s="3">
        <f t="shared" si="12"/>
        <v>10</v>
      </c>
      <c r="I86" s="2">
        <f t="shared" si="13"/>
        <v>5</v>
      </c>
      <c r="J86" s="2">
        <f t="shared" si="14"/>
        <v>6</v>
      </c>
      <c r="N86" s="2"/>
      <c r="O86" s="2"/>
      <c r="P86" s="2"/>
      <c r="Q86" s="2"/>
      <c r="R86" s="2"/>
      <c r="S86" s="2"/>
    </row>
    <row r="87" spans="3:19" x14ac:dyDescent="0.25">
      <c r="D87" s="3">
        <f>SUM(D75:D86)</f>
        <v>110</v>
      </c>
      <c r="N87" s="2"/>
      <c r="O87" s="2"/>
      <c r="P87" s="2"/>
      <c r="Q87" s="2"/>
      <c r="R87" s="2"/>
      <c r="S87" s="2"/>
    </row>
    <row r="88" spans="3:19" x14ac:dyDescent="0.25">
      <c r="N88" s="2"/>
      <c r="O88" s="2"/>
      <c r="P88" s="2"/>
      <c r="Q88" s="2"/>
      <c r="R88" s="2"/>
      <c r="S88" s="2"/>
    </row>
    <row r="90" spans="3:19" x14ac:dyDescent="0.25">
      <c r="N90" s="2"/>
      <c r="O90" s="2"/>
      <c r="P90" s="2"/>
      <c r="Q90" s="2"/>
      <c r="R90" s="2"/>
      <c r="S90" s="2"/>
    </row>
    <row r="91" spans="3:19" x14ac:dyDescent="0.25">
      <c r="N91" s="2"/>
      <c r="O91" s="2"/>
      <c r="P91" s="2"/>
      <c r="Q91" s="2"/>
      <c r="R91" s="2"/>
      <c r="S91" s="2"/>
    </row>
    <row r="92" spans="3:19" x14ac:dyDescent="0.25">
      <c r="N92" s="2"/>
      <c r="O92" s="2"/>
      <c r="P92" s="2"/>
      <c r="Q92" s="2"/>
      <c r="R92" s="2"/>
      <c r="S92" s="2"/>
    </row>
    <row r="93" spans="3:19" x14ac:dyDescent="0.25">
      <c r="N93" s="2"/>
      <c r="O93" s="2"/>
      <c r="P93" s="2"/>
      <c r="Q93" s="2"/>
      <c r="R93" s="2"/>
      <c r="S93" s="2"/>
    </row>
    <row r="94" spans="3:19" x14ac:dyDescent="0.25">
      <c r="N94" s="2"/>
      <c r="O94" s="2"/>
      <c r="P94" s="2"/>
      <c r="Q94" s="2"/>
      <c r="R94" s="2"/>
      <c r="S94" s="2"/>
    </row>
    <row r="95" spans="3:19" x14ac:dyDescent="0.25">
      <c r="N95" s="2"/>
      <c r="O95" s="2"/>
      <c r="P95" s="2"/>
      <c r="Q95" s="2"/>
      <c r="R95" s="2"/>
      <c r="S95" s="2"/>
    </row>
    <row r="96" spans="3:19" x14ac:dyDescent="0.25">
      <c r="N96" s="2"/>
      <c r="O96" s="2"/>
      <c r="P96" s="2"/>
      <c r="Q96" s="2"/>
      <c r="R96" s="2"/>
      <c r="S96" s="2"/>
    </row>
    <row r="97" spans="14:19" x14ac:dyDescent="0.25">
      <c r="N97" s="2"/>
      <c r="O97" s="2"/>
      <c r="P97" s="2"/>
      <c r="Q97" s="2"/>
      <c r="R97" s="2"/>
      <c r="S97" s="2"/>
    </row>
    <row r="98" spans="14:19" x14ac:dyDescent="0.25">
      <c r="N98" s="2"/>
      <c r="O98" s="2"/>
      <c r="P98" s="2"/>
      <c r="Q98" s="2"/>
      <c r="R98" s="2"/>
      <c r="S98" s="2"/>
    </row>
  </sheetData>
  <sortState xmlns:xlrd2="http://schemas.microsoft.com/office/spreadsheetml/2017/richdata2" ref="N36:V47">
    <sortCondition descending="1" ref="S36:S47"/>
    <sortCondition ref="O36:O47"/>
    <sortCondition descending="1" ref="R36:R47"/>
  </sortState>
  <mergeCells count="11">
    <mergeCell ref="S29:S34"/>
    <mergeCell ref="A2:K2"/>
    <mergeCell ref="N29:N34"/>
    <mergeCell ref="N21:S24"/>
    <mergeCell ref="N25:S25"/>
    <mergeCell ref="A3:K3"/>
    <mergeCell ref="A1:K1"/>
    <mergeCell ref="O29:O34"/>
    <mergeCell ref="P29:P34"/>
    <mergeCell ref="Q29:Q34"/>
    <mergeCell ref="R29:R34"/>
  </mergeCells>
  <pageMargins left="0.70866141732283472" right="0.70866141732283472" top="0.15748031496062992" bottom="0.15748031496062992" header="0.31496062992125984" footer="0.3149606299212598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"/>
  <sheetViews>
    <sheetView zoomScale="112" zoomScaleNormal="112" workbookViewId="0">
      <selection activeCell="D10" sqref="D10"/>
    </sheetView>
  </sheetViews>
  <sheetFormatPr defaultRowHeight="15" x14ac:dyDescent="0.25"/>
  <cols>
    <col min="1" max="1" width="9.5703125" bestFit="1" customWidth="1"/>
    <col min="2" max="2" width="19.85546875" customWidth="1"/>
    <col min="3" max="3" width="4.42578125" customWidth="1"/>
    <col min="4" max="4" width="5" bestFit="1" customWidth="1"/>
    <col min="5" max="5" width="4.42578125" bestFit="1" customWidth="1"/>
    <col min="6" max="6" width="0" hidden="1" customWidth="1"/>
    <col min="7" max="7" width="19.85546875" customWidth="1"/>
    <col min="8" max="8" width="4.42578125" customWidth="1"/>
    <col min="9" max="9" width="5" bestFit="1" customWidth="1"/>
    <col min="10" max="10" width="4.42578125" bestFit="1" customWidth="1"/>
  </cols>
  <sheetData>
    <row r="1" spans="1:10" ht="30.75" x14ac:dyDescent="0.25">
      <c r="A1" s="4" t="s">
        <v>10</v>
      </c>
      <c r="B1" s="5" t="s">
        <v>24</v>
      </c>
      <c r="C1" s="6" t="s">
        <v>19</v>
      </c>
      <c r="D1" s="7" t="s">
        <v>20</v>
      </c>
      <c r="E1" s="8" t="s">
        <v>21</v>
      </c>
      <c r="F1" s="2"/>
      <c r="G1" s="5" t="s">
        <v>24</v>
      </c>
      <c r="H1" s="6" t="s">
        <v>19</v>
      </c>
      <c r="I1" s="7" t="s">
        <v>20</v>
      </c>
      <c r="J1" s="8" t="s">
        <v>21</v>
      </c>
    </row>
    <row r="2" spans="1:10" x14ac:dyDescent="0.25">
      <c r="A2" s="35">
        <v>43474</v>
      </c>
      <c r="B2" s="14" t="str">
        <f>Spelerslijst!$B$2</f>
        <v>speler 2</v>
      </c>
      <c r="C2" s="11">
        <v>9</v>
      </c>
      <c r="D2" s="11">
        <v>17</v>
      </c>
      <c r="E2" s="11">
        <v>1</v>
      </c>
      <c r="F2" s="14">
        <f>(D2&gt;=1)*(B2&gt;=1)</f>
        <v>1</v>
      </c>
      <c r="G2" s="14" t="str">
        <f>Spelerslijst!$B$11</f>
        <v>speler 11</v>
      </c>
      <c r="H2" s="11">
        <v>16</v>
      </c>
      <c r="I2" s="11">
        <v>17</v>
      </c>
      <c r="J2" s="11">
        <v>4</v>
      </c>
    </row>
    <row r="3" spans="1:10" x14ac:dyDescent="0.25">
      <c r="A3" s="34">
        <v>43474</v>
      </c>
      <c r="B3" s="10" t="str">
        <f>Spelerslijst!$B$9</f>
        <v>speler 9</v>
      </c>
      <c r="C3" s="11">
        <v>16</v>
      </c>
      <c r="D3" s="11">
        <v>18</v>
      </c>
      <c r="E3" s="11">
        <v>4</v>
      </c>
      <c r="F3" s="10">
        <f>(D3&gt;=1)*(B3&gt;=1)</f>
        <v>1</v>
      </c>
      <c r="G3" s="10" t="str">
        <f>Spelerslijst!$B$3</f>
        <v>speler 3</v>
      </c>
      <c r="H3" s="11">
        <v>10</v>
      </c>
      <c r="I3" s="11">
        <v>18</v>
      </c>
      <c r="J3" s="11">
        <v>1</v>
      </c>
    </row>
    <row r="4" spans="1:10" x14ac:dyDescent="0.25">
      <c r="A4" s="34">
        <v>43474</v>
      </c>
      <c r="B4" s="10" t="str">
        <f>Spelerslijst!$B$1</f>
        <v>speler 1</v>
      </c>
      <c r="C4" s="11">
        <v>6</v>
      </c>
      <c r="D4" s="11">
        <v>19</v>
      </c>
      <c r="E4" s="11">
        <v>1</v>
      </c>
      <c r="F4" s="10">
        <f>(D4&gt;=1)*(B4&gt;=1)</f>
        <v>1</v>
      </c>
      <c r="G4" s="10" t="str">
        <f>Spelerslijst!$B$4</f>
        <v>speler 4</v>
      </c>
      <c r="H4" s="11">
        <v>21</v>
      </c>
      <c r="I4" s="11">
        <v>19</v>
      </c>
      <c r="J4" s="11">
        <v>4</v>
      </c>
    </row>
    <row r="5" spans="1:10" x14ac:dyDescent="0.25">
      <c r="A5" s="35">
        <v>43474</v>
      </c>
      <c r="B5" s="14" t="str">
        <f>Spelerslijst!$B$6</f>
        <v>speler 6</v>
      </c>
      <c r="C5" s="11">
        <v>15</v>
      </c>
      <c r="D5" s="11">
        <v>32</v>
      </c>
      <c r="E5" s="11">
        <v>4</v>
      </c>
      <c r="F5" s="10">
        <f>(D5&gt;=1)*(B5&gt;=1)</f>
        <v>1</v>
      </c>
      <c r="G5" s="14" t="str">
        <f>Spelerslijst!$B$9</f>
        <v>speler 9</v>
      </c>
      <c r="H5" s="11">
        <v>13</v>
      </c>
      <c r="I5" s="11">
        <v>32</v>
      </c>
      <c r="J5" s="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Spelerslijst</vt:lpstr>
      <vt:lpstr>12 personen</vt:lpstr>
      <vt:lpstr>Blad1</vt:lpstr>
      <vt:lpstr>spelers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 en Marie</cp:lastModifiedBy>
  <cp:lastPrinted>2019-03-14T08:34:48Z</cp:lastPrinted>
  <dcterms:created xsi:type="dcterms:W3CDTF">2016-11-23T19:27:34Z</dcterms:created>
  <dcterms:modified xsi:type="dcterms:W3CDTF">2019-03-28T16:54:39Z</dcterms:modified>
</cp:coreProperties>
</file>