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Carl\PCtuts\wirelma\December laatste ding\"/>
    </mc:Choice>
  </mc:AlternateContent>
  <bookViews>
    <workbookView xWindow="0" yWindow="0" windowWidth="28800" windowHeight="12300" activeTab="1"/>
  </bookViews>
  <sheets>
    <sheet name="Spelerslijst" sheetId="1" r:id="rId1"/>
    <sheet name="9 personen" sheetId="2" r:id="rId2"/>
    <sheet name="Blad3" sheetId="3" r:id="rId3"/>
  </sheets>
  <calcPr calcId="162913"/>
</workbook>
</file>

<file path=xl/calcChain.xml><?xml version="1.0" encoding="utf-8"?>
<calcChain xmlns="http://schemas.openxmlformats.org/spreadsheetml/2006/main">
  <c r="L5" i="2" l="1"/>
  <c r="L6" i="2"/>
  <c r="L7" i="2"/>
  <c r="L8" i="2"/>
  <c r="L9" i="2"/>
  <c r="L10" i="2"/>
  <c r="L11" i="2"/>
  <c r="L12" i="2"/>
  <c r="L13" i="2"/>
  <c r="G9" i="2" l="1"/>
  <c r="C14" i="2"/>
  <c r="C18" i="2"/>
  <c r="C32" i="2"/>
  <c r="C36" i="2"/>
  <c r="G23" i="2"/>
  <c r="G27" i="2"/>
  <c r="K40" i="2"/>
  <c r="K31" i="2"/>
  <c r="K21" i="2"/>
  <c r="K13" i="2"/>
  <c r="C10" i="2"/>
  <c r="G14" i="2"/>
  <c r="C19" i="2"/>
  <c r="G24" i="2"/>
  <c r="C29" i="2"/>
  <c r="G34" i="2"/>
  <c r="C39" i="2"/>
  <c r="K38" i="2"/>
  <c r="K30" i="2"/>
  <c r="C33" i="2"/>
  <c r="C31" i="2"/>
  <c r="G28" i="2"/>
  <c r="K20" i="2"/>
  <c r="K12" i="2"/>
  <c r="C11" i="2"/>
  <c r="G15" i="2"/>
  <c r="G19" i="2"/>
  <c r="C23" i="2"/>
  <c r="C28" i="2"/>
  <c r="G33" i="2"/>
  <c r="C38" i="2"/>
  <c r="K35" i="2"/>
  <c r="K26" i="2"/>
  <c r="K16" i="2"/>
  <c r="K8" i="2"/>
  <c r="K7" i="2"/>
  <c r="C12" i="2"/>
  <c r="G16" i="2"/>
  <c r="C20" i="2"/>
  <c r="C24" i="2"/>
  <c r="G32" i="2"/>
  <c r="C37" i="2"/>
  <c r="K34" i="2"/>
  <c r="K25" i="2"/>
  <c r="K17" i="2"/>
  <c r="C13" i="2"/>
  <c r="G17" i="2"/>
  <c r="C21" i="2"/>
  <c r="G25" i="2"/>
  <c r="G29" i="2"/>
  <c r="G37" i="2"/>
  <c r="K32" i="2"/>
  <c r="K23" i="2"/>
  <c r="K14" i="2"/>
  <c r="K5" i="2"/>
  <c r="G13" i="2"/>
  <c r="G18" i="2"/>
  <c r="C22" i="2"/>
  <c r="G26" i="2"/>
  <c r="C30" i="2"/>
  <c r="C34" i="2"/>
  <c r="G38" i="2"/>
  <c r="K36" i="2"/>
  <c r="K27" i="2"/>
  <c r="K19" i="2"/>
  <c r="K9" i="2"/>
  <c r="K18" i="2"/>
  <c r="K6" i="2"/>
  <c r="K15" i="2"/>
  <c r="K24" i="2"/>
  <c r="K33" i="2"/>
  <c r="G39" i="2"/>
  <c r="G35" i="2"/>
  <c r="G22" i="2"/>
  <c r="G12" i="2"/>
  <c r="C27" i="2"/>
  <c r="C17" i="2"/>
  <c r="K37" i="2"/>
  <c r="K28" i="2"/>
  <c r="K11" i="2"/>
  <c r="K10" i="2"/>
  <c r="K22" i="2"/>
  <c r="K29" i="2"/>
  <c r="K39" i="2"/>
  <c r="G36" i="2"/>
  <c r="C40" i="2"/>
  <c r="G31" i="2"/>
  <c r="C26" i="2"/>
  <c r="G21" i="2"/>
  <c r="C16" i="2"/>
  <c r="G11" i="2"/>
  <c r="G8" i="2"/>
  <c r="G7" i="2"/>
  <c r="G6" i="2"/>
  <c r="G5" i="2"/>
  <c r="C9" i="2"/>
  <c r="C8" i="2"/>
  <c r="C7" i="2"/>
  <c r="C6" i="2"/>
  <c r="G40" i="2"/>
  <c r="C35" i="2"/>
  <c r="G30" i="2"/>
  <c r="C25" i="2"/>
  <c r="G20" i="2"/>
  <c r="C15" i="2"/>
  <c r="G10" i="2"/>
  <c r="C5" i="2"/>
  <c r="M6" i="2" l="1"/>
  <c r="N6" i="2" s="1"/>
  <c r="M10" i="2"/>
  <c r="N10" i="2" s="1"/>
  <c r="M7" i="2"/>
  <c r="N7" i="2" s="1"/>
  <c r="M11" i="2"/>
  <c r="N11" i="2" s="1"/>
  <c r="M12" i="2"/>
  <c r="N12" i="2" s="1"/>
  <c r="M8" i="2"/>
  <c r="N8" i="2" s="1"/>
  <c r="M9" i="2"/>
  <c r="N9" i="2" s="1"/>
  <c r="M13" i="2"/>
  <c r="N13" i="2" s="1"/>
  <c r="M5" i="2"/>
  <c r="E45" i="2"/>
  <c r="E46" i="2"/>
  <c r="E47" i="2"/>
  <c r="E48" i="2"/>
  <c r="E49" i="2"/>
  <c r="E50" i="2"/>
  <c r="E43" i="2"/>
  <c r="E51" i="2"/>
  <c r="E44" i="2"/>
  <c r="D47" i="2"/>
  <c r="D43" i="2"/>
  <c r="D48" i="2"/>
  <c r="D49" i="2"/>
  <c r="D50" i="2"/>
  <c r="D46" i="2"/>
  <c r="D51" i="2"/>
  <c r="D44" i="2"/>
  <c r="D45" i="2"/>
  <c r="Z11" i="2" l="1"/>
  <c r="Z7" i="2"/>
  <c r="Z9" i="2"/>
  <c r="Z10" i="2"/>
  <c r="Z6" i="2"/>
  <c r="Z13" i="2"/>
  <c r="Z12" i="2"/>
  <c r="Z8" i="2"/>
  <c r="N5" i="2"/>
  <c r="Z5" i="2"/>
  <c r="R6" i="2"/>
  <c r="R10" i="2"/>
  <c r="U10" i="2" s="1"/>
  <c r="R5" i="2"/>
  <c r="R7" i="2"/>
  <c r="R11" i="2"/>
  <c r="R8" i="2"/>
  <c r="R12" i="2"/>
  <c r="R9" i="2"/>
  <c r="U9" i="2" s="1"/>
  <c r="R13" i="2"/>
  <c r="W10" i="2"/>
  <c r="T10" i="2"/>
  <c r="T9" i="2"/>
  <c r="Y13" i="2" l="1"/>
  <c r="Y9" i="2"/>
  <c r="Y5" i="2"/>
  <c r="Y11" i="2"/>
  <c r="Y12" i="2"/>
  <c r="Y8" i="2"/>
  <c r="Y10" i="2"/>
  <c r="Y6" i="2"/>
  <c r="Y7" i="2"/>
  <c r="T7" i="2"/>
  <c r="W7" i="2"/>
  <c r="U7" i="2"/>
  <c r="W9" i="2"/>
  <c r="T12" i="2"/>
  <c r="W12" i="2"/>
  <c r="U12" i="2"/>
  <c r="U8" i="2"/>
  <c r="T8" i="2"/>
  <c r="W8" i="2"/>
  <c r="U13" i="2"/>
  <c r="T13" i="2"/>
  <c r="W13" i="2"/>
  <c r="W11" i="2"/>
  <c r="U11" i="2"/>
  <c r="T11" i="2"/>
  <c r="T6" i="2"/>
  <c r="U6" i="2"/>
  <c r="W6" i="2"/>
  <c r="V10" i="2"/>
  <c r="V9" i="2"/>
  <c r="T5" i="2"/>
  <c r="U5" i="2"/>
  <c r="W5" i="2"/>
  <c r="V6" i="2" l="1"/>
  <c r="V11" i="2"/>
  <c r="V13" i="2"/>
  <c r="V8" i="2"/>
  <c r="V12" i="2"/>
  <c r="V7" i="2"/>
  <c r="V5" i="2"/>
</calcChain>
</file>

<file path=xl/sharedStrings.xml><?xml version="1.0" encoding="utf-8"?>
<sst xmlns="http://schemas.openxmlformats.org/spreadsheetml/2006/main" count="54" uniqueCount="46">
  <si>
    <t>speler 9</t>
  </si>
  <si>
    <t>speler 8</t>
  </si>
  <si>
    <t>speler 7</t>
  </si>
  <si>
    <t>speler 6</t>
  </si>
  <si>
    <t>speler 5</t>
  </si>
  <si>
    <t>speler 4</t>
  </si>
  <si>
    <t>speler 3</t>
  </si>
  <si>
    <t>speler 2</t>
  </si>
  <si>
    <t xml:space="preserve">Spelerslijst Buurtkamer Heujmansbelt </t>
  </si>
  <si>
    <t xml:space="preserve"> A</t>
  </si>
  <si>
    <t>B</t>
  </si>
  <si>
    <t>C</t>
  </si>
  <si>
    <t>D</t>
  </si>
  <si>
    <t>E</t>
  </si>
  <si>
    <t>F</t>
  </si>
  <si>
    <t>G</t>
  </si>
  <si>
    <t>H</t>
  </si>
  <si>
    <t>I</t>
  </si>
  <si>
    <t>speler 1</t>
  </si>
  <si>
    <t>speler 10</t>
  </si>
  <si>
    <t>speler 11</t>
  </si>
  <si>
    <t>speler 12</t>
  </si>
  <si>
    <t>speler 13</t>
  </si>
  <si>
    <t>speler 14</t>
  </si>
  <si>
    <t>speler 15</t>
  </si>
  <si>
    <t>J</t>
  </si>
  <si>
    <t>K</t>
  </si>
  <si>
    <t>L</t>
  </si>
  <si>
    <t>M</t>
  </si>
  <si>
    <t>N</t>
  </si>
  <si>
    <t>O</t>
  </si>
  <si>
    <t xml:space="preserve">Wedstrijdschema Buurtkamer Heujmansbelt </t>
  </si>
  <si>
    <t>9 personen</t>
  </si>
  <si>
    <t xml:space="preserve">nr. </t>
  </si>
  <si>
    <t>datum</t>
  </si>
  <si>
    <t>arbiter</t>
  </si>
  <si>
    <t>resultaten</t>
  </si>
  <si>
    <t>naam</t>
  </si>
  <si>
    <t>wedstrijden</t>
  </si>
  <si>
    <t>caramboles</t>
  </si>
  <si>
    <t>beurten</t>
  </si>
  <si>
    <t>punten</t>
  </si>
  <si>
    <t>gemiddelde</t>
  </si>
  <si>
    <t>Berend</t>
  </si>
  <si>
    <t>Naam</t>
  </si>
  <si>
    <t>Punten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</si>
</sst>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13]d/mmm/yy;@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/>
    <xf numFmtId="0" fontId="0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0" fillId="3" borderId="0" xfId="0" applyFill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8"/>
  <sheetViews>
    <sheetView workbookViewId="0">
      <selection activeCell="B4" sqref="B4"/>
    </sheetView>
  </sheetViews>
  <sheetFormatPr defaultRowHeight="15" x14ac:dyDescent="0.25"/>
  <sheetData>
    <row r="1" spans="1:2" x14ac:dyDescent="0.25">
      <c r="A1" t="s">
        <v>8</v>
      </c>
    </row>
    <row r="4" spans="1:2" x14ac:dyDescent="0.25">
      <c r="A4" t="s">
        <v>9</v>
      </c>
      <c r="B4" t="s">
        <v>18</v>
      </c>
    </row>
    <row r="5" spans="1:2" x14ac:dyDescent="0.25">
      <c r="A5" t="s">
        <v>10</v>
      </c>
      <c r="B5" t="s">
        <v>43</v>
      </c>
    </row>
    <row r="6" spans="1:2" x14ac:dyDescent="0.25">
      <c r="A6" t="s">
        <v>11</v>
      </c>
      <c r="B6" t="s">
        <v>6</v>
      </c>
    </row>
    <row r="7" spans="1:2" x14ac:dyDescent="0.25">
      <c r="A7" t="s">
        <v>12</v>
      </c>
      <c r="B7" t="s">
        <v>5</v>
      </c>
    </row>
    <row r="8" spans="1:2" x14ac:dyDescent="0.25">
      <c r="A8" t="s">
        <v>13</v>
      </c>
      <c r="B8" t="s">
        <v>4</v>
      </c>
    </row>
    <row r="9" spans="1:2" x14ac:dyDescent="0.25">
      <c r="A9" t="s">
        <v>14</v>
      </c>
      <c r="B9" t="s">
        <v>3</v>
      </c>
    </row>
    <row r="10" spans="1:2" x14ac:dyDescent="0.25">
      <c r="A10" t="s">
        <v>15</v>
      </c>
      <c r="B10" t="s">
        <v>2</v>
      </c>
    </row>
    <row r="11" spans="1:2" x14ac:dyDescent="0.25">
      <c r="A11" t="s">
        <v>16</v>
      </c>
      <c r="B11" t="s">
        <v>1</v>
      </c>
    </row>
    <row r="12" spans="1:2" x14ac:dyDescent="0.25">
      <c r="A12" t="s">
        <v>17</v>
      </c>
      <c r="B12" t="s">
        <v>0</v>
      </c>
    </row>
    <row r="13" spans="1:2" x14ac:dyDescent="0.25">
      <c r="A13" t="s">
        <v>25</v>
      </c>
      <c r="B13" t="s">
        <v>19</v>
      </c>
    </row>
    <row r="14" spans="1:2" x14ac:dyDescent="0.25">
      <c r="A14" t="s">
        <v>26</v>
      </c>
      <c r="B14" t="s">
        <v>20</v>
      </c>
    </row>
    <row r="15" spans="1:2" x14ac:dyDescent="0.25">
      <c r="A15" t="s">
        <v>27</v>
      </c>
      <c r="B15" t="s">
        <v>21</v>
      </c>
    </row>
    <row r="16" spans="1:2" x14ac:dyDescent="0.25">
      <c r="A16" t="s">
        <v>28</v>
      </c>
      <c r="B16" t="s">
        <v>22</v>
      </c>
    </row>
    <row r="17" spans="1:2" x14ac:dyDescent="0.25">
      <c r="A17" t="s">
        <v>29</v>
      </c>
      <c r="B17" t="s">
        <v>23</v>
      </c>
    </row>
    <row r="18" spans="1:2" x14ac:dyDescent="0.25">
      <c r="A18" t="s">
        <v>30</v>
      </c>
      <c r="B18" t="s">
        <v>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1"/>
  <sheetViews>
    <sheetView tabSelected="1" workbookViewId="0">
      <selection activeCell="M22" sqref="M22"/>
    </sheetView>
  </sheetViews>
  <sheetFormatPr defaultRowHeight="15" x14ac:dyDescent="0.25"/>
  <cols>
    <col min="1" max="1" width="3.42578125" bestFit="1" customWidth="1"/>
    <col min="2" max="2" width="9.5703125" bestFit="1" customWidth="1"/>
    <col min="3" max="3" width="12.5703125" customWidth="1"/>
    <col min="4" max="6" width="3.85546875" customWidth="1"/>
    <col min="8" max="10" width="3.85546875" customWidth="1"/>
    <col min="11" max="11" width="12.5703125" style="1" customWidth="1"/>
    <col min="12" max="12" width="24.85546875" style="4" customWidth="1"/>
    <col min="13" max="13" width="12" style="4" customWidth="1"/>
    <col min="14" max="14" width="10.5703125" style="4" bestFit="1" customWidth="1"/>
    <col min="15" max="16" width="5.85546875" style="4" customWidth="1"/>
    <col min="19" max="19" width="9.85546875" bestFit="1" customWidth="1"/>
    <col min="20" max="20" width="9.42578125" bestFit="1" customWidth="1"/>
    <col min="21" max="21" width="6.85546875" bestFit="1" customWidth="1"/>
    <col min="22" max="22" width="9.5703125" bestFit="1" customWidth="1"/>
    <col min="23" max="23" width="9.28515625" bestFit="1" customWidth="1"/>
    <col min="25" max="25" width="14.28515625" customWidth="1"/>
  </cols>
  <sheetData>
    <row r="1" spans="1:26" x14ac:dyDescent="0.25">
      <c r="A1" s="10" t="s">
        <v>31</v>
      </c>
      <c r="B1" s="10"/>
      <c r="C1" s="10"/>
      <c r="D1" s="10"/>
      <c r="E1" s="10"/>
    </row>
    <row r="2" spans="1:26" x14ac:dyDescent="0.25">
      <c r="A2" s="10" t="s">
        <v>32</v>
      </c>
      <c r="B2" s="10"/>
    </row>
    <row r="3" spans="1:26" x14ac:dyDescent="0.25">
      <c r="R3" t="s">
        <v>36</v>
      </c>
    </row>
    <row r="4" spans="1:26" x14ac:dyDescent="0.25">
      <c r="A4" t="s">
        <v>33</v>
      </c>
      <c r="B4" s="1" t="s">
        <v>34</v>
      </c>
      <c r="K4" s="1" t="s">
        <v>35</v>
      </c>
      <c r="R4" t="s">
        <v>37</v>
      </c>
      <c r="S4" s="6" t="s">
        <v>38</v>
      </c>
      <c r="T4" s="6" t="s">
        <v>39</v>
      </c>
      <c r="U4" s="6" t="s">
        <v>40</v>
      </c>
      <c r="V4" s="6" t="s">
        <v>42</v>
      </c>
      <c r="W4" s="6" t="s">
        <v>41</v>
      </c>
      <c r="Y4" s="9" t="s">
        <v>44</v>
      </c>
      <c r="Z4" s="9" t="s">
        <v>45</v>
      </c>
    </row>
    <row r="5" spans="1:26" x14ac:dyDescent="0.25">
      <c r="A5" s="1">
        <v>1</v>
      </c>
      <c r="B5" s="2">
        <v>42711</v>
      </c>
      <c r="C5" t="str">
        <f>Spelerslijst!$B$4</f>
        <v>speler 1</v>
      </c>
      <c r="D5">
        <v>25</v>
      </c>
      <c r="E5">
        <v>6</v>
      </c>
      <c r="F5">
        <v>1</v>
      </c>
      <c r="G5" t="str">
        <f>Spelerslijst!$B$12</f>
        <v>speler 9</v>
      </c>
      <c r="H5">
        <v>40</v>
      </c>
      <c r="I5">
        <v>20</v>
      </c>
      <c r="J5">
        <v>6</v>
      </c>
      <c r="K5" s="1" t="str">
        <f>Spelerslijst!$B$8</f>
        <v>speler 5</v>
      </c>
      <c r="L5" s="4" t="str">
        <f>Spelerslijst!B4</f>
        <v>speler 1</v>
      </c>
      <c r="M5">
        <f>SUMIF($C$5:$C$40,L5,$F$5:$F$40)+SUMIF($G$5:$G$40,L5,$J$5:$J$40)</f>
        <v>1</v>
      </c>
      <c r="N5" s="11">
        <f>M5+ROW()/100</f>
        <v>1.05</v>
      </c>
      <c r="R5" t="str">
        <f>IF(ISERROR(INDEX($L$5:$L$13,MATCH(LARGE(M$5:$M$13,ROW()-4),$M$5:$M$13,0))),"",INDEX($L$5:$L$13,MATCH(LARGE($M$5:$M$13,ROW()-4),$M$5:$M$13,0)))</f>
        <v>speler 9</v>
      </c>
      <c r="T5" s="6">
        <f>SUMIF($C$5:$C$40,R5,$D$5:$D$40)+SUMIF($G$5:$G$40,R5,$H$5:$H$40)</f>
        <v>60</v>
      </c>
      <c r="U5" s="6">
        <f>SUMIF($C$5:$C$40,R5,$E$5:$E$40)+SUMIF($G$5:$G$40,R5,$I$5:$I$40)</f>
        <v>32</v>
      </c>
      <c r="V5" s="7">
        <f>T5/U5</f>
        <v>1.875</v>
      </c>
      <c r="W5" s="8">
        <f>SUMIF(C$5:C$40,R5,$F$5:$F$40)+SUMIF($G$5:$G$40,R5,$J$5:$J$40)</f>
        <v>10</v>
      </c>
      <c r="X5" s="12">
        <v>1</v>
      </c>
      <c r="Y5" s="12" t="str">
        <f>INDEX($L$5:$L$13,MATCH(LARGE($N$5:$N$13,X5),$N$5:$N$13,0))</f>
        <v>speler 9</v>
      </c>
      <c r="Z5" s="12">
        <f>LARGE(M5:M13,1)</f>
        <v>10</v>
      </c>
    </row>
    <row r="6" spans="1:26" x14ac:dyDescent="0.25">
      <c r="A6" s="1">
        <v>2</v>
      </c>
      <c r="B6" s="2">
        <v>42711</v>
      </c>
      <c r="C6" s="3" t="str">
        <f>Spelerslijst!$B$5</f>
        <v>Berend</v>
      </c>
      <c r="D6" s="3">
        <v>24</v>
      </c>
      <c r="E6">
        <v>7</v>
      </c>
      <c r="F6" s="3">
        <v>2</v>
      </c>
      <c r="G6" t="str">
        <f>Spelerslijst!$B$11</f>
        <v>speler 8</v>
      </c>
      <c r="H6">
        <v>10</v>
      </c>
      <c r="I6">
        <v>15</v>
      </c>
      <c r="J6">
        <v>7</v>
      </c>
      <c r="K6" s="1" t="str">
        <f>Spelerslijst!$B$6</f>
        <v>speler 3</v>
      </c>
      <c r="L6" s="5" t="str">
        <f>Spelerslijst!B5</f>
        <v>Berend</v>
      </c>
      <c r="M6">
        <f t="shared" ref="M6:M13" si="0">SUMIF($C$5:$C$40,L6,$F$5:$F$40)+SUMIF($G$5:$G$40,L6,$J$5:$J$40)</f>
        <v>2</v>
      </c>
      <c r="N6" s="11">
        <f t="shared" ref="N6:N13" si="1">M6+ROW()/100</f>
        <v>2.06</v>
      </c>
      <c r="R6" t="str">
        <f>IF(ISERROR(INDEX($L$5:$L$13,MATCH(LARGE(M$5:$M$13,ROW()-4),$M$5:$M$13,0))),"",INDEX($L$5:$L$13,MATCH(LARGE($M$5:$M$13,ROW()-4),$M$5:$M$13,0)))</f>
        <v>speler 7</v>
      </c>
      <c r="T6" s="6">
        <f t="shared" ref="T6:T13" si="2">SUMIF($C$5:$C$40,R6,$D$5:$D$40)+SUMIF($G$5:$G$40,R6,$H$5:$H$40)</f>
        <v>20</v>
      </c>
      <c r="U6" s="6">
        <f t="shared" ref="U6:U13" si="3">SUMIF($C$5:$C$40,R6,$E$5:$E$40)+SUMIF($G$5:$G$40,R6,$I$5:$I$40)</f>
        <v>10</v>
      </c>
      <c r="V6" s="7">
        <f t="shared" ref="V6:V13" si="4">T6/U6</f>
        <v>2</v>
      </c>
      <c r="W6" s="8">
        <f t="shared" ref="W6:W13" si="5">SUMIF(C$5:C$40,R6,$F$5:$F$40)+SUMIF($G$5:$G$40,R6,$J$5:$J$40)</f>
        <v>8</v>
      </c>
      <c r="X6" s="12">
        <v>2</v>
      </c>
      <c r="Y6" s="12" t="str">
        <f t="shared" ref="Y6:Y13" si="6">INDEX($L$5:$L$13,MATCH(LARGE($N$5:$N$13,X6),$N$5:$N$13,0))</f>
        <v>speler 7</v>
      </c>
      <c r="Z6" s="12">
        <f>LARGE(M5:M13,2)</f>
        <v>8</v>
      </c>
    </row>
    <row r="7" spans="1:26" x14ac:dyDescent="0.25">
      <c r="A7" s="1">
        <v>3</v>
      </c>
      <c r="B7" s="2">
        <v>42711</v>
      </c>
      <c r="C7" t="str">
        <f>Spelerslijst!$B$6</f>
        <v>speler 3</v>
      </c>
      <c r="D7">
        <v>23</v>
      </c>
      <c r="E7">
        <v>8</v>
      </c>
      <c r="F7">
        <v>2</v>
      </c>
      <c r="G7" t="str">
        <f>Spelerslijst!$B$10</f>
        <v>speler 7</v>
      </c>
      <c r="H7">
        <v>20</v>
      </c>
      <c r="I7">
        <v>10</v>
      </c>
      <c r="J7">
        <v>8</v>
      </c>
      <c r="K7" s="1" t="str">
        <f>Spelerslijst!$B$9</f>
        <v>speler 6</v>
      </c>
      <c r="L7" s="5" t="str">
        <f>Spelerslijst!B6</f>
        <v>speler 3</v>
      </c>
      <c r="M7">
        <f t="shared" si="0"/>
        <v>2</v>
      </c>
      <c r="N7" s="11">
        <f t="shared" si="1"/>
        <v>2.0699999999999998</v>
      </c>
      <c r="R7" t="str">
        <f>IF(ISERROR(INDEX($L$5:$L$13,MATCH(LARGE(M$5:$M$13,ROW()-4),$M$5:$M$13,0))),"",INDEX($L$5:$L$13,MATCH(LARGE($M$5:$M$13,ROW()-4),$M$5:$M$13,0)))</f>
        <v>speler 8</v>
      </c>
      <c r="T7" s="6">
        <f t="shared" si="2"/>
        <v>10</v>
      </c>
      <c r="U7" s="6">
        <f t="shared" si="3"/>
        <v>15</v>
      </c>
      <c r="V7" s="7">
        <f t="shared" si="4"/>
        <v>0.66666666666666663</v>
      </c>
      <c r="W7" s="8">
        <f t="shared" si="5"/>
        <v>7</v>
      </c>
      <c r="X7" s="12">
        <v>3</v>
      </c>
      <c r="Y7" s="12" t="str">
        <f t="shared" si="6"/>
        <v>speler 8</v>
      </c>
      <c r="Z7" s="12">
        <f>LARGE(M5:M13,3)</f>
        <v>7</v>
      </c>
    </row>
    <row r="8" spans="1:26" x14ac:dyDescent="0.25">
      <c r="A8" s="1">
        <v>4</v>
      </c>
      <c r="B8" s="2">
        <v>42711</v>
      </c>
      <c r="C8" t="str">
        <f>Spelerslijst!$B$7</f>
        <v>speler 4</v>
      </c>
      <c r="D8" s="3">
        <v>22</v>
      </c>
      <c r="E8">
        <v>9</v>
      </c>
      <c r="F8" s="3">
        <v>1</v>
      </c>
      <c r="G8" t="str">
        <f>Spelerslijst!$B$9</f>
        <v>speler 6</v>
      </c>
      <c r="H8">
        <v>30</v>
      </c>
      <c r="I8">
        <v>5</v>
      </c>
      <c r="J8">
        <v>4</v>
      </c>
      <c r="K8" s="1" t="str">
        <f>Spelerslijst!$B$10</f>
        <v>speler 7</v>
      </c>
      <c r="L8" s="5" t="str">
        <f>Spelerslijst!B7</f>
        <v>speler 4</v>
      </c>
      <c r="M8">
        <f t="shared" si="0"/>
        <v>1</v>
      </c>
      <c r="N8" s="11">
        <f t="shared" si="1"/>
        <v>1.08</v>
      </c>
      <c r="R8" t="str">
        <f>IF(ISERROR(INDEX($L$5:$L$13,MATCH(LARGE(M$5:$M$13,ROW()-4),$M$5:$M$13,0))),"",INDEX($L$5:$L$13,MATCH(LARGE($M$5:$M$13,ROW()-4),$M$5:$M$13,0)))</f>
        <v>speler 5</v>
      </c>
      <c r="T8" s="6">
        <f t="shared" si="2"/>
        <v>21</v>
      </c>
      <c r="U8" s="6">
        <f t="shared" si="3"/>
        <v>10</v>
      </c>
      <c r="V8" s="7">
        <f t="shared" si="4"/>
        <v>2.1</v>
      </c>
      <c r="W8" s="8">
        <f t="shared" si="5"/>
        <v>5</v>
      </c>
      <c r="X8" s="12">
        <v>4</v>
      </c>
      <c r="Y8" s="12" t="str">
        <f t="shared" si="6"/>
        <v>speler 5</v>
      </c>
      <c r="Z8" s="12">
        <f>LARGE(M5:M13,4)</f>
        <v>5</v>
      </c>
    </row>
    <row r="9" spans="1:26" x14ac:dyDescent="0.25">
      <c r="A9" s="1">
        <v>5</v>
      </c>
      <c r="B9" s="2">
        <v>42711</v>
      </c>
      <c r="C9" t="str">
        <f>Spelerslijst!$B$8</f>
        <v>speler 5</v>
      </c>
      <c r="D9">
        <v>21</v>
      </c>
      <c r="E9">
        <v>10</v>
      </c>
      <c r="F9">
        <v>5</v>
      </c>
      <c r="G9" t="str">
        <f>Spelerslijst!$B$12</f>
        <v>speler 9</v>
      </c>
      <c r="H9">
        <v>20</v>
      </c>
      <c r="I9">
        <v>12</v>
      </c>
      <c r="J9">
        <v>4</v>
      </c>
      <c r="K9" s="1" t="str">
        <f>Spelerslijst!$B$7</f>
        <v>speler 4</v>
      </c>
      <c r="L9" s="5" t="str">
        <f>Spelerslijst!B8</f>
        <v>speler 5</v>
      </c>
      <c r="M9">
        <f t="shared" si="0"/>
        <v>5</v>
      </c>
      <c r="N9" s="11">
        <f t="shared" si="1"/>
        <v>5.09</v>
      </c>
      <c r="R9" t="str">
        <f>IF(ISERROR(INDEX($L$5:$L$13,MATCH(LARGE(M$5:$M$13,ROW()-4),$M$5:$M$13,0))),"",INDEX($L$5:$L$13,MATCH(LARGE($M$5:$M$13,ROW()-4),$M$5:$M$13,0)))</f>
        <v>speler 6</v>
      </c>
      <c r="T9" s="6">
        <f t="shared" si="2"/>
        <v>30</v>
      </c>
      <c r="U9" s="6">
        <f t="shared" si="3"/>
        <v>5</v>
      </c>
      <c r="V9" s="7">
        <f t="shared" si="4"/>
        <v>6</v>
      </c>
      <c r="W9" s="8">
        <f t="shared" si="5"/>
        <v>4</v>
      </c>
      <c r="X9" s="12">
        <v>5</v>
      </c>
      <c r="Y9" s="12" t="str">
        <f t="shared" si="6"/>
        <v>speler 6</v>
      </c>
      <c r="Z9" s="12">
        <f>LARGE(M5:M13,5)</f>
        <v>4</v>
      </c>
    </row>
    <row r="10" spans="1:26" x14ac:dyDescent="0.25">
      <c r="A10" s="1">
        <v>6</v>
      </c>
      <c r="B10" s="2">
        <v>42718</v>
      </c>
      <c r="C10" t="str">
        <f>Spelerslijst!$B$11</f>
        <v>speler 8</v>
      </c>
      <c r="G10" t="str">
        <f>Spelerslijst!$B$4</f>
        <v>speler 1</v>
      </c>
      <c r="K10" s="1" t="str">
        <f>Spelerslijst!$B$5</f>
        <v>Berend</v>
      </c>
      <c r="L10" s="5" t="str">
        <f>Spelerslijst!B9</f>
        <v>speler 6</v>
      </c>
      <c r="M10">
        <f t="shared" si="0"/>
        <v>4</v>
      </c>
      <c r="N10" s="11">
        <f t="shared" si="1"/>
        <v>4.0999999999999996</v>
      </c>
      <c r="R10" t="str">
        <f>IF(ISERROR(INDEX($L$5:$L$13,MATCH(LARGE(M$5:$M$13,ROW()-4),$M$5:$M$13,0))),"",INDEX($L$5:$L$13,MATCH(LARGE($M$5:$M$13,ROW()-4),$M$5:$M$13,0)))</f>
        <v>Berend</v>
      </c>
      <c r="T10" s="6">
        <f t="shared" si="2"/>
        <v>24</v>
      </c>
      <c r="U10" s="6">
        <f t="shared" si="3"/>
        <v>7</v>
      </c>
      <c r="V10" s="7">
        <f t="shared" si="4"/>
        <v>3.4285714285714284</v>
      </c>
      <c r="W10" s="8">
        <f t="shared" si="5"/>
        <v>2</v>
      </c>
      <c r="X10" s="12">
        <v>6</v>
      </c>
      <c r="Y10" s="12" t="str">
        <f t="shared" si="6"/>
        <v>speler 3</v>
      </c>
      <c r="Z10" s="12">
        <f>LARGE(M5:M13,6)</f>
        <v>2</v>
      </c>
    </row>
    <row r="11" spans="1:26" x14ac:dyDescent="0.25">
      <c r="A11" s="1">
        <v>7</v>
      </c>
      <c r="B11" s="2">
        <v>42718</v>
      </c>
      <c r="C11" t="str">
        <f>Spelerslijst!$B$10</f>
        <v>speler 7</v>
      </c>
      <c r="F11" s="3"/>
      <c r="G11" t="str">
        <f>Spelerslijst!$B$5</f>
        <v>Berend</v>
      </c>
      <c r="K11" s="1" t="str">
        <f>Spelerslijst!$B$4</f>
        <v>speler 1</v>
      </c>
      <c r="L11" s="5" t="str">
        <f>Spelerslijst!B10</f>
        <v>speler 7</v>
      </c>
      <c r="M11">
        <f t="shared" si="0"/>
        <v>8</v>
      </c>
      <c r="N11" s="11">
        <f t="shared" si="1"/>
        <v>8.11</v>
      </c>
      <c r="R11" t="str">
        <f>IF(ISERROR(INDEX($L$5:$L$13,MATCH(LARGE(M$5:$M$13,ROW()-4),$M$5:$M$13,0))),"",INDEX($L$5:$L$13,MATCH(LARGE($M$5:$M$13,ROW()-4),$M$5:$M$13,0)))</f>
        <v>Berend</v>
      </c>
      <c r="T11" s="6">
        <f t="shared" si="2"/>
        <v>24</v>
      </c>
      <c r="U11" s="6">
        <f t="shared" si="3"/>
        <v>7</v>
      </c>
      <c r="V11" s="7">
        <f t="shared" si="4"/>
        <v>3.4285714285714284</v>
      </c>
      <c r="W11" s="8">
        <f t="shared" si="5"/>
        <v>2</v>
      </c>
      <c r="X11" s="12">
        <v>7</v>
      </c>
      <c r="Y11" s="12" t="str">
        <f t="shared" si="6"/>
        <v>Berend</v>
      </c>
      <c r="Z11" s="12">
        <f>LARGE(M5:M13,7)</f>
        <v>2</v>
      </c>
    </row>
    <row r="12" spans="1:26" x14ac:dyDescent="0.25">
      <c r="A12" s="1">
        <v>8</v>
      </c>
      <c r="B12" s="2">
        <v>42718</v>
      </c>
      <c r="C12" t="str">
        <f>Spelerslijst!$B$9</f>
        <v>speler 6</v>
      </c>
      <c r="G12" t="str">
        <f>Spelerslijst!$B$6</f>
        <v>speler 3</v>
      </c>
      <c r="K12" s="1" t="str">
        <f>Spelerslijst!$B$11</f>
        <v>speler 8</v>
      </c>
      <c r="L12" s="5" t="str">
        <f>Spelerslijst!B11</f>
        <v>speler 8</v>
      </c>
      <c r="M12">
        <f t="shared" si="0"/>
        <v>7</v>
      </c>
      <c r="N12" s="11">
        <f t="shared" si="1"/>
        <v>7.12</v>
      </c>
      <c r="R12" t="str">
        <f>IF(ISERROR(INDEX($L$5:$L$13,MATCH(LARGE(M$5:$M$13,ROW()-4),$M$5:$M$13,0))),"",INDEX($L$5:$L$13,MATCH(LARGE($M$5:$M$13,ROW()-4),$M$5:$M$13,0)))</f>
        <v>speler 1</v>
      </c>
      <c r="T12" s="6">
        <f t="shared" si="2"/>
        <v>25</v>
      </c>
      <c r="U12" s="6">
        <f t="shared" si="3"/>
        <v>6</v>
      </c>
      <c r="V12" s="7">
        <f t="shared" si="4"/>
        <v>4.166666666666667</v>
      </c>
      <c r="W12" s="8">
        <f t="shared" si="5"/>
        <v>1</v>
      </c>
      <c r="X12" s="12">
        <v>8</v>
      </c>
      <c r="Y12" s="12" t="str">
        <f t="shared" si="6"/>
        <v>speler 4</v>
      </c>
      <c r="Z12" s="12">
        <f>LARGE(M5:M13,8)</f>
        <v>1</v>
      </c>
    </row>
    <row r="13" spans="1:26" x14ac:dyDescent="0.25">
      <c r="A13" s="1">
        <v>9</v>
      </c>
      <c r="B13" s="2">
        <v>42718</v>
      </c>
      <c r="C13" t="str">
        <f>Spelerslijst!$B$8</f>
        <v>speler 5</v>
      </c>
      <c r="F13" s="3"/>
      <c r="G13" t="str">
        <f>Spelerslijst!$B$7</f>
        <v>speler 4</v>
      </c>
      <c r="K13" s="1" t="str">
        <f>Spelerslijst!$B$12</f>
        <v>speler 9</v>
      </c>
      <c r="L13" s="5" t="str">
        <f>Spelerslijst!B12</f>
        <v>speler 9</v>
      </c>
      <c r="M13">
        <f t="shared" si="0"/>
        <v>10</v>
      </c>
      <c r="N13" s="11">
        <f t="shared" si="1"/>
        <v>10.130000000000001</v>
      </c>
      <c r="R13" t="str">
        <f>IF(ISERROR(INDEX($L$5:$L$13,MATCH(LARGE(M$5:$M$13,ROW()-4),$M$5:$M$13,0))),"",INDEX($L$5:$L$13,MATCH(LARGE($M$5:$M$13,ROW()-4),$M$5:$M$13,0)))</f>
        <v>speler 1</v>
      </c>
      <c r="T13" s="6">
        <f t="shared" si="2"/>
        <v>25</v>
      </c>
      <c r="U13" s="6">
        <f t="shared" si="3"/>
        <v>6</v>
      </c>
      <c r="V13" s="7">
        <f t="shared" si="4"/>
        <v>4.166666666666667</v>
      </c>
      <c r="W13" s="8">
        <f t="shared" si="5"/>
        <v>1</v>
      </c>
      <c r="X13" s="12">
        <v>9</v>
      </c>
      <c r="Y13" s="12" t="str">
        <f t="shared" si="6"/>
        <v>speler 1</v>
      </c>
      <c r="Z13" s="12">
        <f>LARGE(M5:M13,9)</f>
        <v>1</v>
      </c>
    </row>
    <row r="14" spans="1:26" x14ac:dyDescent="0.25">
      <c r="A14" s="1">
        <v>10</v>
      </c>
      <c r="B14" s="2">
        <v>42718</v>
      </c>
      <c r="C14" t="str">
        <f>Spelerslijst!$B$12</f>
        <v>speler 9</v>
      </c>
      <c r="G14" t="str">
        <f>Spelerslijst!$B$11</f>
        <v>speler 8</v>
      </c>
      <c r="K14" s="1" t="str">
        <f>Spelerslijst!$B$8</f>
        <v>speler 5</v>
      </c>
    </row>
    <row r="15" spans="1:26" x14ac:dyDescent="0.25">
      <c r="A15" s="1">
        <v>11</v>
      </c>
      <c r="B15" s="2"/>
      <c r="C15" t="str">
        <f>Spelerslijst!$B$4</f>
        <v>speler 1</v>
      </c>
      <c r="G15" t="str">
        <f>Spelerslijst!$B$10</f>
        <v>speler 7</v>
      </c>
      <c r="K15" s="1" t="str">
        <f>Spelerslijst!$B$6</f>
        <v>speler 3</v>
      </c>
    </row>
    <row r="16" spans="1:26" x14ac:dyDescent="0.25">
      <c r="A16" s="1">
        <v>12</v>
      </c>
      <c r="B16" s="2"/>
      <c r="C16" t="str">
        <f>Spelerslijst!$B$5</f>
        <v>Berend</v>
      </c>
      <c r="G16" t="str">
        <f>Spelerslijst!$B$9</f>
        <v>speler 6</v>
      </c>
      <c r="K16" s="1" t="str">
        <f>Spelerslijst!$B$10</f>
        <v>speler 7</v>
      </c>
    </row>
    <row r="17" spans="1:11" x14ac:dyDescent="0.25">
      <c r="A17" s="1">
        <v>13</v>
      </c>
      <c r="B17" s="2"/>
      <c r="C17" t="str">
        <f>Spelerslijst!$B$6</f>
        <v>speler 3</v>
      </c>
      <c r="G17" t="str">
        <f>Spelerslijst!$B$8</f>
        <v>speler 5</v>
      </c>
      <c r="K17" s="1" t="str">
        <f>Spelerslijst!$B$9</f>
        <v>speler 6</v>
      </c>
    </row>
    <row r="18" spans="1:11" x14ac:dyDescent="0.25">
      <c r="A18" s="1">
        <v>14</v>
      </c>
      <c r="B18" s="2"/>
      <c r="C18" t="str">
        <f>Spelerslijst!$B$12</f>
        <v>speler 9</v>
      </c>
      <c r="G18" t="str">
        <f>Spelerslijst!$B$7</f>
        <v>speler 4</v>
      </c>
      <c r="K18" s="1" t="str">
        <f>Spelerslijst!$B$4</f>
        <v>speler 1</v>
      </c>
    </row>
    <row r="19" spans="1:11" x14ac:dyDescent="0.25">
      <c r="A19" s="1">
        <v>15</v>
      </c>
      <c r="B19" s="2"/>
      <c r="C19" t="str">
        <f>Spelerslijst!$B$11</f>
        <v>speler 8</v>
      </c>
      <c r="G19" t="str">
        <f>Spelerslijst!$B$10</f>
        <v>speler 7</v>
      </c>
      <c r="K19" s="1" t="str">
        <f>Spelerslijst!$B$7</f>
        <v>speler 4</v>
      </c>
    </row>
    <row r="20" spans="1:11" x14ac:dyDescent="0.25">
      <c r="A20" s="1">
        <v>16</v>
      </c>
      <c r="B20" s="2"/>
      <c r="C20" t="str">
        <f>Spelerslijst!$B$9</f>
        <v>speler 6</v>
      </c>
      <c r="G20" t="str">
        <f>Spelerslijst!$B$4</f>
        <v>speler 1</v>
      </c>
      <c r="K20" s="1" t="str">
        <f>Spelerslijst!$B$11</f>
        <v>speler 8</v>
      </c>
    </row>
    <row r="21" spans="1:11" x14ac:dyDescent="0.25">
      <c r="A21" s="1">
        <v>17</v>
      </c>
      <c r="B21" s="2"/>
      <c r="C21" t="str">
        <f>Spelerslijst!$B$8</f>
        <v>speler 5</v>
      </c>
      <c r="G21" t="str">
        <f>Spelerslijst!$B$5</f>
        <v>Berend</v>
      </c>
      <c r="K21" s="1" t="str">
        <f>Spelerslijst!$B$12</f>
        <v>speler 9</v>
      </c>
    </row>
    <row r="22" spans="1:11" x14ac:dyDescent="0.25">
      <c r="A22" s="1">
        <v>18</v>
      </c>
      <c r="B22" s="2"/>
      <c r="C22" t="str">
        <f>Spelerslijst!$B$7</f>
        <v>speler 4</v>
      </c>
      <c r="G22" t="str">
        <f>Spelerslijst!$B$6</f>
        <v>speler 3</v>
      </c>
      <c r="K22" s="1" t="str">
        <f>Spelerslijst!$B$5</f>
        <v>Berend</v>
      </c>
    </row>
    <row r="23" spans="1:11" x14ac:dyDescent="0.25">
      <c r="A23" s="1">
        <v>19</v>
      </c>
      <c r="B23" s="2"/>
      <c r="C23" t="str">
        <f>Spelerslijst!$B$10</f>
        <v>speler 7</v>
      </c>
      <c r="G23" t="str">
        <f>Spelerslijst!$B$12</f>
        <v>speler 9</v>
      </c>
      <c r="K23" s="1" t="str">
        <f>Spelerslijst!$B$8</f>
        <v>speler 5</v>
      </c>
    </row>
    <row r="24" spans="1:11" x14ac:dyDescent="0.25">
      <c r="A24" s="1">
        <v>20</v>
      </c>
      <c r="B24" s="2"/>
      <c r="C24" t="str">
        <f>Spelerslijst!$B$9</f>
        <v>speler 6</v>
      </c>
      <c r="G24" t="str">
        <f>Spelerslijst!$B$11</f>
        <v>speler 8</v>
      </c>
      <c r="K24" s="1" t="str">
        <f>Spelerslijst!$B$6</f>
        <v>speler 3</v>
      </c>
    </row>
    <row r="25" spans="1:11" x14ac:dyDescent="0.25">
      <c r="A25" s="1">
        <v>21</v>
      </c>
      <c r="B25" s="2"/>
      <c r="C25" t="str">
        <f>Spelerslijst!$B$4</f>
        <v>speler 1</v>
      </c>
      <c r="G25" t="str">
        <f>Spelerslijst!$B$8</f>
        <v>speler 5</v>
      </c>
      <c r="K25" s="1" t="str">
        <f>Spelerslijst!$B$9</f>
        <v>speler 6</v>
      </c>
    </row>
    <row r="26" spans="1:11" x14ac:dyDescent="0.25">
      <c r="A26" s="1">
        <v>22</v>
      </c>
      <c r="B26" s="2"/>
      <c r="C26" t="str">
        <f>Spelerslijst!$B$5</f>
        <v>Berend</v>
      </c>
      <c r="G26" t="str">
        <f>Spelerslijst!$B$7</f>
        <v>speler 4</v>
      </c>
      <c r="K26" s="1" t="str">
        <f>Spelerslijst!$B$10</f>
        <v>speler 7</v>
      </c>
    </row>
    <row r="27" spans="1:11" x14ac:dyDescent="0.25">
      <c r="A27" s="1">
        <v>23</v>
      </c>
      <c r="B27" s="2"/>
      <c r="C27" t="str">
        <f>Spelerslijst!$B$6</f>
        <v>speler 3</v>
      </c>
      <c r="G27" t="str">
        <f>Spelerslijst!$B$12</f>
        <v>speler 9</v>
      </c>
      <c r="K27" s="1" t="str">
        <f>Spelerslijst!$B$7</f>
        <v>speler 4</v>
      </c>
    </row>
    <row r="28" spans="1:11" x14ac:dyDescent="0.25">
      <c r="A28" s="1">
        <v>24</v>
      </c>
      <c r="B28" s="2"/>
      <c r="C28" t="str">
        <f>Spelerslijst!$B$10</f>
        <v>speler 7</v>
      </c>
      <c r="G28" t="str">
        <f>Spelerslijst!$B$9</f>
        <v>speler 6</v>
      </c>
      <c r="K28" s="1" t="str">
        <f>Spelerslijst!$B$4</f>
        <v>speler 1</v>
      </c>
    </row>
    <row r="29" spans="1:11" x14ac:dyDescent="0.25">
      <c r="A29" s="1">
        <v>25</v>
      </c>
      <c r="B29" s="2"/>
      <c r="C29" t="str">
        <f>Spelerslijst!$B$11</f>
        <v>speler 8</v>
      </c>
      <c r="G29" t="str">
        <f>Spelerslijst!$B$8</f>
        <v>speler 5</v>
      </c>
      <c r="K29" s="1" t="str">
        <f>Spelerslijst!$B$5</f>
        <v>Berend</v>
      </c>
    </row>
    <row r="30" spans="1:11" x14ac:dyDescent="0.25">
      <c r="A30" s="1">
        <v>26</v>
      </c>
      <c r="B30" s="2"/>
      <c r="C30" t="str">
        <f>Spelerslijst!$B$7</f>
        <v>speler 4</v>
      </c>
      <c r="G30" t="str">
        <f>Spelerslijst!$B$4</f>
        <v>speler 1</v>
      </c>
      <c r="K30" s="1" t="str">
        <f>Spelerslijst!$B$11</f>
        <v>speler 8</v>
      </c>
    </row>
    <row r="31" spans="1:11" x14ac:dyDescent="0.25">
      <c r="A31" s="1">
        <v>27</v>
      </c>
      <c r="B31" s="2"/>
      <c r="C31" t="str">
        <f>Spelerslijst!$B$6</f>
        <v>speler 3</v>
      </c>
      <c r="G31" t="str">
        <f>Spelerslijst!$B$5</f>
        <v>Berend</v>
      </c>
      <c r="K31" s="1" t="str">
        <f>Spelerslijst!$B$12</f>
        <v>speler 9</v>
      </c>
    </row>
    <row r="32" spans="1:11" x14ac:dyDescent="0.25">
      <c r="A32" s="1">
        <v>28</v>
      </c>
      <c r="B32" s="2"/>
      <c r="C32" t="str">
        <f>Spelerslijst!$B$12</f>
        <v>speler 9</v>
      </c>
      <c r="G32" t="str">
        <f>Spelerslijst!$B$9</f>
        <v>speler 6</v>
      </c>
      <c r="K32" s="1" t="str">
        <f>Spelerslijst!$B$8</f>
        <v>speler 5</v>
      </c>
    </row>
    <row r="33" spans="1:11" x14ac:dyDescent="0.25">
      <c r="A33" s="1">
        <v>29</v>
      </c>
      <c r="B33" s="2"/>
      <c r="C33" t="str">
        <f>Spelerslijst!$B$8</f>
        <v>speler 5</v>
      </c>
      <c r="G33" t="str">
        <f>Spelerslijst!$B$10</f>
        <v>speler 7</v>
      </c>
      <c r="K33" s="1" t="str">
        <f>Spelerslijst!$B$6</f>
        <v>speler 3</v>
      </c>
    </row>
    <row r="34" spans="1:11" x14ac:dyDescent="0.25">
      <c r="A34" s="1">
        <v>30</v>
      </c>
      <c r="B34" s="2"/>
      <c r="C34" t="str">
        <f>Spelerslijst!$B$7</f>
        <v>speler 4</v>
      </c>
      <c r="G34" t="str">
        <f>Spelerslijst!$B$11</f>
        <v>speler 8</v>
      </c>
      <c r="K34" s="1" t="str">
        <f>Spelerslijst!$B$9</f>
        <v>speler 6</v>
      </c>
    </row>
    <row r="35" spans="1:11" x14ac:dyDescent="0.25">
      <c r="A35" s="1">
        <v>31</v>
      </c>
      <c r="B35" s="2"/>
      <c r="C35" t="str">
        <f>Spelerslijst!$B$4</f>
        <v>speler 1</v>
      </c>
      <c r="G35" t="str">
        <f>Spelerslijst!$B$6</f>
        <v>speler 3</v>
      </c>
      <c r="K35" s="1" t="str">
        <f>Spelerslijst!$B$10</f>
        <v>speler 7</v>
      </c>
    </row>
    <row r="36" spans="1:11" x14ac:dyDescent="0.25">
      <c r="A36" s="1">
        <v>32</v>
      </c>
      <c r="B36" s="2"/>
      <c r="C36" t="str">
        <f>Spelerslijst!$B$12</f>
        <v>speler 9</v>
      </c>
      <c r="G36" t="str">
        <f>Spelerslijst!$B$5</f>
        <v>Berend</v>
      </c>
      <c r="K36" s="1" t="str">
        <f>Spelerslijst!$B$7</f>
        <v>speler 4</v>
      </c>
    </row>
    <row r="37" spans="1:11" x14ac:dyDescent="0.25">
      <c r="A37" s="1">
        <v>33</v>
      </c>
      <c r="B37" s="2"/>
      <c r="C37" t="str">
        <f>Spelerslijst!$B$9</f>
        <v>speler 6</v>
      </c>
      <c r="G37" t="str">
        <f>Spelerslijst!$B$8</f>
        <v>speler 5</v>
      </c>
      <c r="K37" s="1" t="str">
        <f>Spelerslijst!$B$4</f>
        <v>speler 1</v>
      </c>
    </row>
    <row r="38" spans="1:11" x14ac:dyDescent="0.25">
      <c r="A38" s="1">
        <v>34</v>
      </c>
      <c r="B38" s="2"/>
      <c r="C38" t="str">
        <f>Spelerslijst!$B$10</f>
        <v>speler 7</v>
      </c>
      <c r="G38" t="str">
        <f>Spelerslijst!$B$7</f>
        <v>speler 4</v>
      </c>
      <c r="K38" s="1" t="str">
        <f>Spelerslijst!$B$11</f>
        <v>speler 8</v>
      </c>
    </row>
    <row r="39" spans="1:11" x14ac:dyDescent="0.25">
      <c r="A39" s="1">
        <v>35</v>
      </c>
      <c r="B39" s="2"/>
      <c r="C39" t="str">
        <f>Spelerslijst!$B$11</f>
        <v>speler 8</v>
      </c>
      <c r="G39" t="str">
        <f>Spelerslijst!$B$6</f>
        <v>speler 3</v>
      </c>
      <c r="K39" s="1" t="str">
        <f>Spelerslijst!$B$5</f>
        <v>Berend</v>
      </c>
    </row>
    <row r="40" spans="1:11" x14ac:dyDescent="0.25">
      <c r="A40" s="1">
        <v>36</v>
      </c>
      <c r="B40" s="2"/>
      <c r="C40" t="str">
        <f>Spelerslijst!$B$5</f>
        <v>Berend</v>
      </c>
      <c r="G40" t="str">
        <f>Spelerslijst!$B$4</f>
        <v>speler 1</v>
      </c>
      <c r="K40" s="1" t="str">
        <f>Spelerslijst!$B$12</f>
        <v>speler 9</v>
      </c>
    </row>
    <row r="43" spans="1:11" x14ac:dyDescent="0.25">
      <c r="C43" t="s">
        <v>18</v>
      </c>
      <c r="D43" s="1">
        <f t="shared" ref="D43:D51" si="7">COUNTIF(C$5:G$40,C43)</f>
        <v>8</v>
      </c>
      <c r="E43" s="1">
        <f t="shared" ref="E43:E51" si="8">COUNTIF(K$5:K$40,C43)</f>
        <v>4</v>
      </c>
    </row>
    <row r="44" spans="1:11" x14ac:dyDescent="0.25">
      <c r="C44" t="s">
        <v>7</v>
      </c>
      <c r="D44" s="1">
        <f t="shared" si="7"/>
        <v>0</v>
      </c>
      <c r="E44" s="1">
        <f t="shared" si="8"/>
        <v>0</v>
      </c>
    </row>
    <row r="45" spans="1:11" x14ac:dyDescent="0.25">
      <c r="C45" t="s">
        <v>6</v>
      </c>
      <c r="D45" s="1">
        <f t="shared" si="7"/>
        <v>8</v>
      </c>
      <c r="E45" s="1">
        <f t="shared" si="8"/>
        <v>4</v>
      </c>
    </row>
    <row r="46" spans="1:11" x14ac:dyDescent="0.25">
      <c r="C46" t="s">
        <v>5</v>
      </c>
      <c r="D46" s="1">
        <f t="shared" si="7"/>
        <v>8</v>
      </c>
      <c r="E46" s="1">
        <f t="shared" si="8"/>
        <v>4</v>
      </c>
    </row>
    <row r="47" spans="1:11" x14ac:dyDescent="0.25">
      <c r="C47" t="s">
        <v>4</v>
      </c>
      <c r="D47" s="1">
        <f t="shared" si="7"/>
        <v>8</v>
      </c>
      <c r="E47" s="1">
        <f t="shared" si="8"/>
        <v>4</v>
      </c>
    </row>
    <row r="48" spans="1:11" x14ac:dyDescent="0.25">
      <c r="C48" t="s">
        <v>3</v>
      </c>
      <c r="D48" s="1">
        <f t="shared" si="7"/>
        <v>8</v>
      </c>
      <c r="E48" s="1">
        <f t="shared" si="8"/>
        <v>4</v>
      </c>
    </row>
    <row r="49" spans="3:5" x14ac:dyDescent="0.25">
      <c r="C49" t="s">
        <v>2</v>
      </c>
      <c r="D49" s="1">
        <f t="shared" si="7"/>
        <v>8</v>
      </c>
      <c r="E49" s="1">
        <f t="shared" si="8"/>
        <v>4</v>
      </c>
    </row>
    <row r="50" spans="3:5" x14ac:dyDescent="0.25">
      <c r="C50" t="s">
        <v>1</v>
      </c>
      <c r="D50" s="1">
        <f t="shared" si="7"/>
        <v>8</v>
      </c>
      <c r="E50" s="1">
        <f t="shared" si="8"/>
        <v>4</v>
      </c>
    </row>
    <row r="51" spans="3:5" x14ac:dyDescent="0.25">
      <c r="C51" t="s">
        <v>0</v>
      </c>
      <c r="D51" s="1">
        <f t="shared" si="7"/>
        <v>8</v>
      </c>
      <c r="E51" s="1">
        <f t="shared" si="8"/>
        <v>4</v>
      </c>
    </row>
  </sheetData>
  <mergeCells count="2">
    <mergeCell ref="A2:B2"/>
    <mergeCell ref="A1:E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Spelerslijst</vt:lpstr>
      <vt:lpstr>9 personen</vt:lpstr>
      <vt:lpstr>Blad3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Skippy</cp:lastModifiedBy>
  <dcterms:created xsi:type="dcterms:W3CDTF">2016-11-23T19:27:34Z</dcterms:created>
  <dcterms:modified xsi:type="dcterms:W3CDTF">2016-12-16T19:50:34Z</dcterms:modified>
</cp:coreProperties>
</file>